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totnescouncil-my.sharepoint.com/personal/finance_totnestowncouncil_gov_uk/Documents/Personnel and Finance Secure Folder/Budget/2526/"/>
    </mc:Choice>
  </mc:AlternateContent>
  <xr:revisionPtr revIDLastSave="29" documentId="8_{D1F48F1F-67A3-411F-9080-37B7FA0E3F6F}" xr6:coauthVersionLast="47" xr6:coauthVersionMax="47" xr10:uidLastSave="{EA50F486-DA4C-4CB5-9989-07677985007E}"/>
  <bookViews>
    <workbookView xWindow="-28920" yWindow="-6990" windowWidth="29040" windowHeight="15720" activeTab="2" xr2:uid="{00000000-000D-0000-FFFF-FFFF00000000}"/>
  </bookViews>
  <sheets>
    <sheet name="Overview and options" sheetId="3" r:id="rId1"/>
    <sheet name="Expenditure by Year" sheetId="6" r:id="rId2"/>
    <sheet name="Community Development" sheetId="4" r:id="rId3"/>
    <sheet name="Visit Totnes" sheetId="5" r:id="rId4"/>
  </sheets>
  <definedNames>
    <definedName name="_xlnm.Print_Area" localSheetId="0">'Overview and options'!$A$1:$S$166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D13" i="6"/>
  <c r="C13" i="6"/>
  <c r="B13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7" i="6"/>
  <c r="D7" i="6"/>
  <c r="C7" i="6"/>
  <c r="B7" i="6"/>
  <c r="E6" i="6"/>
  <c r="D6" i="6"/>
  <c r="C6" i="6"/>
  <c r="B6" i="6"/>
  <c r="E5" i="6"/>
  <c r="D5" i="6"/>
  <c r="C5" i="6"/>
  <c r="B5" i="6"/>
  <c r="E4" i="6"/>
  <c r="D4" i="6"/>
  <c r="C4" i="6"/>
  <c r="B4" i="6"/>
  <c r="B3" i="6"/>
  <c r="I150" i="3"/>
  <c r="H150" i="3"/>
  <c r="G150" i="3"/>
  <c r="I137" i="3"/>
  <c r="H137" i="3"/>
  <c r="G137" i="3"/>
  <c r="J30" i="4"/>
  <c r="J18" i="4"/>
  <c r="J9" i="4"/>
  <c r="B15" i="4"/>
  <c r="B16" i="4" s="1"/>
  <c r="B10" i="4"/>
  <c r="B11" i="4" s="1"/>
  <c r="H17" i="3"/>
  <c r="F33" i="4"/>
  <c r="L110" i="3"/>
  <c r="K110" i="3"/>
  <c r="J110" i="3"/>
  <c r="B12" i="6" l="1"/>
  <c r="B14" i="6" s="1"/>
  <c r="B28" i="4"/>
  <c r="B29" i="4" s="1"/>
  <c r="F11" i="4"/>
  <c r="F21" i="4"/>
  <c r="A10" i="5"/>
  <c r="I163" i="3"/>
  <c r="H163" i="3"/>
  <c r="G163" i="3"/>
  <c r="G124" i="3"/>
  <c r="B22" i="4"/>
  <c r="B23" i="4" s="1"/>
  <c r="Q31" i="3"/>
  <c r="N31" i="3"/>
  <c r="K31" i="3"/>
  <c r="B31" i="4" l="1"/>
  <c r="B32" i="4" s="1"/>
  <c r="J11" i="3"/>
  <c r="J35" i="3"/>
  <c r="K35" i="3" s="1"/>
  <c r="L35" i="3" s="1"/>
  <c r="J63" i="3"/>
  <c r="J58" i="3"/>
  <c r="L58" i="3" s="1"/>
  <c r="J57" i="3"/>
  <c r="L31" i="3"/>
  <c r="K11" i="3" l="1"/>
  <c r="C3" i="6"/>
  <c r="C12" i="6" s="1"/>
  <c r="C14" i="6" s="1"/>
  <c r="K58" i="3"/>
  <c r="A12" i="3"/>
  <c r="A13" i="3" s="1"/>
  <c r="A16" i="3"/>
  <c r="A19" i="3"/>
  <c r="A21" i="3"/>
  <c r="A22" i="3" s="1"/>
  <c r="A25" i="3"/>
  <c r="A28" i="3"/>
  <c r="A30" i="3"/>
  <c r="A31" i="3" s="1"/>
  <c r="A34" i="3"/>
  <c r="A37" i="3"/>
  <c r="A39" i="3"/>
  <c r="A40" i="3" s="1"/>
  <c r="A43" i="3"/>
  <c r="A46" i="3"/>
  <c r="A48" i="3"/>
  <c r="A49" i="3" s="1"/>
  <c r="A52" i="3"/>
  <c r="A55" i="3"/>
  <c r="A57" i="3"/>
  <c r="A58" i="3" s="1"/>
  <c r="A61" i="3"/>
  <c r="A64" i="3"/>
  <c r="A66" i="3"/>
  <c r="A67" i="3" s="1"/>
  <c r="A70" i="3"/>
  <c r="A73" i="3"/>
  <c r="A75" i="3"/>
  <c r="A76" i="3" s="1"/>
  <c r="A79" i="3"/>
  <c r="A82" i="3"/>
  <c r="A84" i="3"/>
  <c r="A85" i="3" s="1"/>
  <c r="A88" i="3"/>
  <c r="A91" i="3"/>
  <c r="A93" i="3"/>
  <c r="A94" i="3" s="1"/>
  <c r="A97" i="3"/>
  <c r="A100" i="3"/>
  <c r="A102" i="3"/>
  <c r="A103" i="3" s="1"/>
  <c r="A106" i="3"/>
  <c r="A109" i="3"/>
  <c r="A111" i="3"/>
  <c r="A7" i="3"/>
  <c r="A10" i="3"/>
  <c r="M102" i="3"/>
  <c r="P102" i="3"/>
  <c r="Q12" i="3"/>
  <c r="R12" i="3" s="1"/>
  <c r="N12" i="3"/>
  <c r="O12" i="3" s="1"/>
  <c r="K12" i="3"/>
  <c r="L11" i="3" l="1"/>
  <c r="E3" i="6" s="1"/>
  <c r="E12" i="6" s="1"/>
  <c r="E14" i="6" s="1"/>
  <c r="D3" i="6"/>
  <c r="D12" i="6" s="1"/>
  <c r="D14" i="6" s="1"/>
  <c r="K81" i="3"/>
  <c r="L81" i="3" s="1"/>
  <c r="K67" i="3"/>
  <c r="L67" i="3" s="1"/>
  <c r="R66" i="3"/>
  <c r="Q66" i="3"/>
  <c r="O66" i="3"/>
  <c r="N66" i="3"/>
  <c r="L66" i="3"/>
  <c r="K66" i="3"/>
  <c r="J66" i="3"/>
  <c r="I66" i="3"/>
  <c r="K55" i="3"/>
  <c r="L55" i="3" s="1"/>
  <c r="M47" i="3"/>
  <c r="Q24" i="3"/>
  <c r="R24" i="3" s="1"/>
  <c r="K24" i="3"/>
  <c r="L24" i="3" s="1"/>
  <c r="Q45" i="3"/>
  <c r="R45" i="3" s="1"/>
  <c r="N45" i="3"/>
  <c r="O45" i="3" s="1"/>
  <c r="K45" i="3"/>
  <c r="L45" i="3" s="1"/>
  <c r="A3" i="3"/>
  <c r="A4" i="3" s="1"/>
  <c r="K10" i="3"/>
  <c r="L10" i="3" s="1"/>
  <c r="L12" i="3"/>
  <c r="Q3" i="3"/>
  <c r="R3" i="3" s="1"/>
  <c r="N3" i="3"/>
  <c r="O3" i="3" s="1"/>
  <c r="K3" i="3"/>
  <c r="L3" i="3" s="1"/>
  <c r="L37" i="3"/>
  <c r="K37" i="3"/>
  <c r="K16" i="3"/>
  <c r="O110" i="3"/>
  <c r="N110" i="3"/>
  <c r="J12" i="3"/>
  <c r="Q16" i="3" l="1"/>
  <c r="P98" i="3" l="1"/>
  <c r="P99" i="3"/>
  <c r="P100" i="3"/>
  <c r="P101" i="3"/>
  <c r="P97" i="3"/>
  <c r="M98" i="3"/>
  <c r="M99" i="3"/>
  <c r="M100" i="3"/>
  <c r="M101" i="3"/>
  <c r="M97" i="3"/>
  <c r="P91" i="3"/>
  <c r="M91" i="3"/>
  <c r="J91" i="3"/>
  <c r="K91" i="3" s="1"/>
  <c r="L91" i="3" s="1"/>
  <c r="P94" i="3"/>
  <c r="P93" i="3"/>
  <c r="M94" i="3"/>
  <c r="M93" i="3"/>
  <c r="J90" i="3"/>
  <c r="P87" i="3"/>
  <c r="M87" i="3"/>
  <c r="J85" i="3"/>
  <c r="P85" i="3" s="1"/>
  <c r="Q85" i="3" s="1"/>
  <c r="J86" i="3"/>
  <c r="J84" i="3"/>
  <c r="P84" i="3" s="1"/>
  <c r="Q84" i="3" s="1"/>
  <c r="P81" i="3"/>
  <c r="Q81" i="3" s="1"/>
  <c r="R81" i="3" s="1"/>
  <c r="M81" i="3"/>
  <c r="N81" i="3" s="1"/>
  <c r="O81" i="3" s="1"/>
  <c r="J76" i="3"/>
  <c r="J77" i="3"/>
  <c r="J78" i="3"/>
  <c r="J79" i="3"/>
  <c r="J80" i="3"/>
  <c r="J75" i="3"/>
  <c r="P67" i="3"/>
  <c r="Q67" i="3" s="1"/>
  <c r="R67" i="3" s="1"/>
  <c r="P69" i="3"/>
  <c r="P70" i="3"/>
  <c r="P71" i="3"/>
  <c r="P66" i="3" s="1"/>
  <c r="M67" i="3"/>
  <c r="N67" i="3" s="1"/>
  <c r="O67" i="3" s="1"/>
  <c r="M69" i="3"/>
  <c r="M70" i="3"/>
  <c r="M71" i="3"/>
  <c r="M66" i="3" s="1"/>
  <c r="J68" i="3"/>
  <c r="J51" i="3"/>
  <c r="J52" i="3"/>
  <c r="J53" i="3"/>
  <c r="J56" i="3"/>
  <c r="J59" i="3"/>
  <c r="J50" i="3"/>
  <c r="P46" i="3"/>
  <c r="M46" i="3"/>
  <c r="J41" i="3"/>
  <c r="J42" i="3"/>
  <c r="J43" i="3"/>
  <c r="J44" i="3"/>
  <c r="P47" i="3"/>
  <c r="J39" i="3"/>
  <c r="P35" i="3"/>
  <c r="Q35" i="3" s="1"/>
  <c r="R35" i="3" s="1"/>
  <c r="P34" i="3"/>
  <c r="P31" i="3"/>
  <c r="R31" i="3" s="1"/>
  <c r="M35" i="3"/>
  <c r="N35" i="3" s="1"/>
  <c r="O35" i="3" s="1"/>
  <c r="M34" i="3"/>
  <c r="M31" i="3"/>
  <c r="P24" i="3"/>
  <c r="P25" i="3"/>
  <c r="P26" i="3"/>
  <c r="P27" i="3"/>
  <c r="P28" i="3"/>
  <c r="M24" i="3"/>
  <c r="N24" i="3" s="1"/>
  <c r="O24" i="3" s="1"/>
  <c r="M25" i="3"/>
  <c r="M26" i="3"/>
  <c r="M27" i="3"/>
  <c r="M28" i="3"/>
  <c r="P10" i="3"/>
  <c r="Q10" i="3" s="1"/>
  <c r="R10" i="3" s="1"/>
  <c r="M10" i="3"/>
  <c r="N10" i="3" s="1"/>
  <c r="O10" i="3" s="1"/>
  <c r="J23" i="3"/>
  <c r="J5" i="3"/>
  <c r="J6" i="3"/>
  <c r="J7" i="3"/>
  <c r="J8" i="3"/>
  <c r="J9" i="3"/>
  <c r="K9" i="3" s="1"/>
  <c r="L9" i="3" s="1"/>
  <c r="M12" i="3"/>
  <c r="J13" i="3"/>
  <c r="J14" i="3"/>
  <c r="J15" i="3"/>
  <c r="J4" i="3"/>
  <c r="R110" i="3"/>
  <c r="Q110" i="3"/>
  <c r="I110" i="3"/>
  <c r="H110" i="3"/>
  <c r="G110" i="3"/>
  <c r="F110" i="3"/>
  <c r="I29" i="3"/>
  <c r="K90" i="3" l="1"/>
  <c r="O91" i="3"/>
  <c r="N91" i="3"/>
  <c r="Q91" i="3"/>
  <c r="R91" i="3"/>
  <c r="M90" i="3"/>
  <c r="N90" i="3" s="1"/>
  <c r="O31" i="3"/>
  <c r="O37" i="3" s="1"/>
  <c r="N37" i="3"/>
  <c r="M110" i="3"/>
  <c r="M84" i="3"/>
  <c r="N84" i="3" s="1"/>
  <c r="O84" i="3" s="1"/>
  <c r="K14" i="3"/>
  <c r="L14" i="3" s="1"/>
  <c r="K44" i="3"/>
  <c r="L44" i="3" s="1"/>
  <c r="K42" i="3"/>
  <c r="L42" i="3" s="1"/>
  <c r="P59" i="3"/>
  <c r="Q59" i="3" s="1"/>
  <c r="R59" i="3" s="1"/>
  <c r="K59" i="3"/>
  <c r="L59" i="3" s="1"/>
  <c r="K57" i="3"/>
  <c r="L57" i="3" s="1"/>
  <c r="K53" i="3"/>
  <c r="L53" i="3" s="1"/>
  <c r="K51" i="3"/>
  <c r="L51" i="3" s="1"/>
  <c r="K68" i="3"/>
  <c r="L68" i="3" s="1"/>
  <c r="K80" i="3"/>
  <c r="L80" i="3" s="1"/>
  <c r="K78" i="3"/>
  <c r="L78" i="3" s="1"/>
  <c r="K86" i="3"/>
  <c r="L86" i="3" s="1"/>
  <c r="K15" i="3"/>
  <c r="L15" i="3" s="1"/>
  <c r="K13" i="3"/>
  <c r="L13" i="3" s="1"/>
  <c r="Q23" i="3"/>
  <c r="R23" i="3" s="1"/>
  <c r="K23" i="3"/>
  <c r="K43" i="3"/>
  <c r="L43" i="3" s="1"/>
  <c r="K41" i="3"/>
  <c r="L41" i="3" s="1"/>
  <c r="M58" i="3"/>
  <c r="K56" i="3"/>
  <c r="L56" i="3" s="1"/>
  <c r="K63" i="3"/>
  <c r="L63" i="3" s="1"/>
  <c r="K75" i="3"/>
  <c r="L75" i="3" s="1"/>
  <c r="K77" i="3"/>
  <c r="L77" i="3" s="1"/>
  <c r="R84" i="3"/>
  <c r="K84" i="3"/>
  <c r="R85" i="3"/>
  <c r="K85" i="3"/>
  <c r="L85" i="3" s="1"/>
  <c r="L90" i="3"/>
  <c r="L95" i="3" s="1"/>
  <c r="K95" i="3"/>
  <c r="K79" i="3"/>
  <c r="L79" i="3" s="1"/>
  <c r="K76" i="3"/>
  <c r="L54" i="3"/>
  <c r="K52" i="3"/>
  <c r="L52" i="3" s="1"/>
  <c r="K50" i="3"/>
  <c r="K39" i="3"/>
  <c r="K8" i="3"/>
  <c r="L8" i="3" s="1"/>
  <c r="K7" i="3"/>
  <c r="L7" i="3" s="1"/>
  <c r="K6" i="3"/>
  <c r="L6" i="3" s="1"/>
  <c r="K5" i="3"/>
  <c r="L5" i="3" s="1"/>
  <c r="K4" i="3"/>
  <c r="M15" i="3"/>
  <c r="N15" i="3" s="1"/>
  <c r="O15" i="3" s="1"/>
  <c r="M6" i="3"/>
  <c r="N6" i="3" s="1"/>
  <c r="O6" i="3" s="1"/>
  <c r="P13" i="3"/>
  <c r="Q13" i="3" s="1"/>
  <c r="R13" i="3" s="1"/>
  <c r="M42" i="3"/>
  <c r="N42" i="3" s="1"/>
  <c r="O42" i="3" s="1"/>
  <c r="M57" i="3"/>
  <c r="N57" i="3" s="1"/>
  <c r="O57" i="3" s="1"/>
  <c r="M53" i="3"/>
  <c r="N53" i="3" s="1"/>
  <c r="O53" i="3" s="1"/>
  <c r="P75" i="3"/>
  <c r="Q75" i="3" s="1"/>
  <c r="R75" i="3" s="1"/>
  <c r="M13" i="3"/>
  <c r="N13" i="3" s="1"/>
  <c r="O13" i="3" s="1"/>
  <c r="M8" i="3"/>
  <c r="N8" i="3" s="1"/>
  <c r="O8" i="3" s="1"/>
  <c r="P15" i="3"/>
  <c r="Q15" i="3" s="1"/>
  <c r="R15" i="3" s="1"/>
  <c r="P37" i="3"/>
  <c r="M39" i="3"/>
  <c r="N39" i="3" s="1"/>
  <c r="M44" i="3"/>
  <c r="N44" i="3" s="1"/>
  <c r="O44" i="3" s="1"/>
  <c r="M40" i="3"/>
  <c r="M59" i="3"/>
  <c r="N59" i="3" s="1"/>
  <c r="O59" i="3" s="1"/>
  <c r="M55" i="3"/>
  <c r="N55" i="3" s="1"/>
  <c r="O55" i="3" s="1"/>
  <c r="M51" i="3"/>
  <c r="N51" i="3" s="1"/>
  <c r="O51" i="3" s="1"/>
  <c r="P9" i="3"/>
  <c r="Q9" i="3" s="1"/>
  <c r="R9" i="3" s="1"/>
  <c r="M4" i="3"/>
  <c r="N4" i="3" s="1"/>
  <c r="P7" i="3"/>
  <c r="Q7" i="3" s="1"/>
  <c r="R7" i="3" s="1"/>
  <c r="P5" i="3"/>
  <c r="Q5" i="3" s="1"/>
  <c r="R5" i="3" s="1"/>
  <c r="P43" i="3"/>
  <c r="Q43" i="3" s="1"/>
  <c r="R43" i="3" s="1"/>
  <c r="P41" i="3"/>
  <c r="Q41" i="3" s="1"/>
  <c r="R41" i="3" s="1"/>
  <c r="M50" i="3"/>
  <c r="N50" i="3" s="1"/>
  <c r="P58" i="3"/>
  <c r="P56" i="3"/>
  <c r="Q56" i="3" s="1"/>
  <c r="R56" i="3" s="1"/>
  <c r="P54" i="3"/>
  <c r="R54" i="3" s="1"/>
  <c r="P52" i="3"/>
  <c r="Q52" i="3" s="1"/>
  <c r="R52" i="3" s="1"/>
  <c r="P63" i="3"/>
  <c r="Q63" i="3" s="1"/>
  <c r="R63" i="3" s="1"/>
  <c r="M68" i="3"/>
  <c r="N68" i="3" s="1"/>
  <c r="O68" i="3" s="1"/>
  <c r="M80" i="3"/>
  <c r="N80" i="3" s="1"/>
  <c r="O80" i="3" s="1"/>
  <c r="M78" i="3"/>
  <c r="N78" i="3" s="1"/>
  <c r="O78" i="3" s="1"/>
  <c r="M76" i="3"/>
  <c r="N76" i="3" s="1"/>
  <c r="P80" i="3"/>
  <c r="Q80" i="3" s="1"/>
  <c r="R80" i="3" s="1"/>
  <c r="P78" i="3"/>
  <c r="Q78" i="3" s="1"/>
  <c r="R78" i="3" s="1"/>
  <c r="P76" i="3"/>
  <c r="Q76" i="3" s="1"/>
  <c r="R76" i="3" s="1"/>
  <c r="M86" i="3"/>
  <c r="N86" i="3" s="1"/>
  <c r="O86" i="3" s="1"/>
  <c r="P4" i="3"/>
  <c r="Q4" i="3" s="1"/>
  <c r="R4" i="3" s="1"/>
  <c r="M14" i="3"/>
  <c r="N14" i="3" s="1"/>
  <c r="O14" i="3" s="1"/>
  <c r="M11" i="3"/>
  <c r="N11" i="3" s="1"/>
  <c r="O11" i="3" s="1"/>
  <c r="M9" i="3"/>
  <c r="N9" i="3" s="1"/>
  <c r="O9" i="3" s="1"/>
  <c r="M7" i="3"/>
  <c r="N7" i="3" s="1"/>
  <c r="O7" i="3" s="1"/>
  <c r="M5" i="3"/>
  <c r="N5" i="3" s="1"/>
  <c r="O5" i="3" s="1"/>
  <c r="P14" i="3"/>
  <c r="Q14" i="3" s="1"/>
  <c r="R14" i="3" s="1"/>
  <c r="P11" i="3"/>
  <c r="Q11" i="3" s="1"/>
  <c r="R11" i="3" s="1"/>
  <c r="P8" i="3"/>
  <c r="Q8" i="3" s="1"/>
  <c r="R8" i="3" s="1"/>
  <c r="P6" i="3"/>
  <c r="Q6" i="3" s="1"/>
  <c r="R6" i="3" s="1"/>
  <c r="M23" i="3"/>
  <c r="P23" i="3"/>
  <c r="P29" i="3" s="1"/>
  <c r="P39" i="3"/>
  <c r="Q39" i="3" s="1"/>
  <c r="R39" i="3" s="1"/>
  <c r="M43" i="3"/>
  <c r="N43" i="3" s="1"/>
  <c r="O43" i="3" s="1"/>
  <c r="M41" i="3"/>
  <c r="N41" i="3" s="1"/>
  <c r="O41" i="3" s="1"/>
  <c r="P44" i="3"/>
  <c r="Q44" i="3" s="1"/>
  <c r="R44" i="3" s="1"/>
  <c r="P42" i="3"/>
  <c r="Q42" i="3" s="1"/>
  <c r="R42" i="3" s="1"/>
  <c r="P40" i="3"/>
  <c r="P50" i="3"/>
  <c r="Q50" i="3" s="1"/>
  <c r="R50" i="3" s="1"/>
  <c r="M56" i="3"/>
  <c r="N56" i="3" s="1"/>
  <c r="O56" i="3" s="1"/>
  <c r="M54" i="3"/>
  <c r="O54" i="3" s="1"/>
  <c r="M52" i="3"/>
  <c r="N52" i="3" s="1"/>
  <c r="O52" i="3" s="1"/>
  <c r="P57" i="3"/>
  <c r="Q57" i="3" s="1"/>
  <c r="R57" i="3" s="1"/>
  <c r="P55" i="3"/>
  <c r="Q55" i="3" s="1"/>
  <c r="R55" i="3" s="1"/>
  <c r="P53" i="3"/>
  <c r="Q53" i="3" s="1"/>
  <c r="R53" i="3" s="1"/>
  <c r="P51" i="3"/>
  <c r="Q51" i="3" s="1"/>
  <c r="R51" i="3" s="1"/>
  <c r="M63" i="3"/>
  <c r="N63" i="3" s="1"/>
  <c r="O63" i="3" s="1"/>
  <c r="P68" i="3"/>
  <c r="Q68" i="3" s="1"/>
  <c r="R68" i="3" s="1"/>
  <c r="M75" i="3"/>
  <c r="N75" i="3" s="1"/>
  <c r="O75" i="3" s="1"/>
  <c r="M79" i="3"/>
  <c r="N79" i="3" s="1"/>
  <c r="O79" i="3" s="1"/>
  <c r="M77" i="3"/>
  <c r="N77" i="3" s="1"/>
  <c r="O77" i="3" s="1"/>
  <c r="P79" i="3"/>
  <c r="Q79" i="3" s="1"/>
  <c r="R79" i="3" s="1"/>
  <c r="P77" i="3"/>
  <c r="Q77" i="3" s="1"/>
  <c r="R77" i="3" s="1"/>
  <c r="M85" i="3"/>
  <c r="N85" i="3" s="1"/>
  <c r="O85" i="3" s="1"/>
  <c r="P86" i="3"/>
  <c r="P90" i="3"/>
  <c r="P110" i="3"/>
  <c r="M37" i="3"/>
  <c r="P12" i="3"/>
  <c r="M95" i="3" l="1"/>
  <c r="N58" i="3"/>
  <c r="N61" i="3" s="1"/>
  <c r="O58" i="3"/>
  <c r="R58" i="3"/>
  <c r="Q58" i="3"/>
  <c r="P95" i="3"/>
  <c r="Q90" i="3"/>
  <c r="R90" i="3" s="1"/>
  <c r="L84" i="3"/>
  <c r="L88" i="3" s="1"/>
  <c r="K88" i="3"/>
  <c r="L23" i="3"/>
  <c r="L29" i="3" s="1"/>
  <c r="K29" i="3"/>
  <c r="O90" i="3"/>
  <c r="O95" i="3" s="1"/>
  <c r="N95" i="3"/>
  <c r="N88" i="3"/>
  <c r="P88" i="3"/>
  <c r="Q86" i="3"/>
  <c r="R86" i="3" s="1"/>
  <c r="M29" i="3"/>
  <c r="N23" i="3"/>
  <c r="O88" i="3"/>
  <c r="N82" i="3"/>
  <c r="O76" i="3"/>
  <c r="O82" i="3" s="1"/>
  <c r="L76" i="3"/>
  <c r="L82" i="3" s="1"/>
  <c r="K82" i="3"/>
  <c r="N73" i="3"/>
  <c r="O73" i="3"/>
  <c r="L73" i="3"/>
  <c r="K73" i="3"/>
  <c r="L50" i="3"/>
  <c r="L61" i="3" s="1"/>
  <c r="K61" i="3"/>
  <c r="O50" i="3"/>
  <c r="N48" i="3"/>
  <c r="O39" i="3"/>
  <c r="O48" i="3" s="1"/>
  <c r="L39" i="3"/>
  <c r="L48" i="3" s="1"/>
  <c r="K48" i="3"/>
  <c r="N17" i="3"/>
  <c r="O4" i="3"/>
  <c r="O17" i="3" s="1"/>
  <c r="M17" i="3"/>
  <c r="K17" i="3"/>
  <c r="L4" i="3"/>
  <c r="L17" i="3" s="1"/>
  <c r="M88" i="3"/>
  <c r="P73" i="3"/>
  <c r="M48" i="3"/>
  <c r="P48" i="3"/>
  <c r="P17" i="3"/>
  <c r="P82" i="3"/>
  <c r="M73" i="3"/>
  <c r="M61" i="3"/>
  <c r="M82" i="3"/>
  <c r="P61" i="3"/>
  <c r="F95" i="3"/>
  <c r="F88" i="3"/>
  <c r="F82" i="3"/>
  <c r="F73" i="3"/>
  <c r="F61" i="3"/>
  <c r="F48" i="3"/>
  <c r="F37" i="3"/>
  <c r="F29" i="3"/>
  <c r="F17" i="3"/>
  <c r="O61" i="3" l="1"/>
  <c r="L111" i="3"/>
  <c r="G153" i="3" s="1"/>
  <c r="K111" i="3"/>
  <c r="G140" i="3" s="1"/>
  <c r="O23" i="3"/>
  <c r="O29" i="3" s="1"/>
  <c r="N29" i="3"/>
  <c r="N111" i="3" s="1"/>
  <c r="H140" i="3" s="1"/>
  <c r="P111" i="3"/>
  <c r="I127" i="3" s="1"/>
  <c r="M111" i="3"/>
  <c r="H127" i="3" s="1"/>
  <c r="I95" i="3"/>
  <c r="O111" i="3" l="1"/>
  <c r="H153" i="3" s="1"/>
  <c r="I17" i="3"/>
  <c r="Q95" i="3" l="1"/>
  <c r="J29" i="3"/>
  <c r="J48" i="3"/>
  <c r="J61" i="3"/>
  <c r="J73" i="3"/>
  <c r="J82" i="3"/>
  <c r="J88" i="3"/>
  <c r="Q17" i="3"/>
  <c r="Q29" i="3"/>
  <c r="Q48" i="3"/>
  <c r="Q61" i="3"/>
  <c r="Q88" i="3"/>
  <c r="J17" i="3"/>
  <c r="J37" i="3"/>
  <c r="J95" i="3"/>
  <c r="Q37" i="3"/>
  <c r="Q73" i="3"/>
  <c r="Q82" i="3"/>
  <c r="F111" i="3"/>
  <c r="J111" i="3" l="1"/>
  <c r="G127" i="3" s="1"/>
  <c r="Q111" i="3"/>
  <c r="I140" i="3" s="1"/>
  <c r="R88" i="3"/>
  <c r="R61" i="3"/>
  <c r="R29" i="3"/>
  <c r="R73" i="3"/>
  <c r="R82" i="3"/>
  <c r="R95" i="3"/>
  <c r="R48" i="3"/>
  <c r="R37" i="3"/>
  <c r="G17" i="3" l="1"/>
  <c r="C17" i="3"/>
  <c r="D17" i="3"/>
  <c r="E17" i="3"/>
  <c r="C29" i="3"/>
  <c r="D29" i="3"/>
  <c r="E29" i="3"/>
  <c r="G29" i="3"/>
  <c r="C37" i="3"/>
  <c r="D37" i="3"/>
  <c r="E37" i="3"/>
  <c r="G37" i="3"/>
  <c r="C48" i="3"/>
  <c r="D48" i="3"/>
  <c r="E48" i="3"/>
  <c r="G48" i="3"/>
  <c r="C61" i="3"/>
  <c r="D61" i="3"/>
  <c r="E61" i="3"/>
  <c r="G61" i="3"/>
  <c r="C73" i="3"/>
  <c r="D73" i="3"/>
  <c r="E73" i="3"/>
  <c r="G73" i="3"/>
  <c r="C82" i="3"/>
  <c r="D82" i="3"/>
  <c r="E82" i="3"/>
  <c r="G82" i="3"/>
  <c r="C88" i="3"/>
  <c r="D88" i="3"/>
  <c r="E88" i="3"/>
  <c r="G88" i="3"/>
  <c r="C95" i="3"/>
  <c r="D95" i="3"/>
  <c r="E95" i="3"/>
  <c r="G95" i="3"/>
  <c r="C110" i="3"/>
  <c r="D110" i="3"/>
  <c r="E110" i="3"/>
  <c r="G111" i="3" l="1"/>
  <c r="C111" i="3"/>
  <c r="R17" i="3" l="1"/>
  <c r="R111" i="3" s="1"/>
  <c r="I153" i="3" s="1"/>
  <c r="H95" i="3"/>
  <c r="I88" i="3"/>
  <c r="H88" i="3"/>
  <c r="I82" i="3"/>
  <c r="H82" i="3"/>
  <c r="I73" i="3"/>
  <c r="H73" i="3"/>
  <c r="I61" i="3"/>
  <c r="H61" i="3"/>
  <c r="I48" i="3"/>
  <c r="H48" i="3"/>
  <c r="I37" i="3"/>
  <c r="H37" i="3"/>
  <c r="H29" i="3"/>
  <c r="I111" i="3" l="1"/>
  <c r="H111" i="3"/>
  <c r="G115" i="3" l="1"/>
  <c r="G125" i="3" s="1"/>
  <c r="I138" i="3" l="1"/>
  <c r="I151" i="3" s="1"/>
  <c r="I164" i="3" s="1"/>
  <c r="H138" i="3" l="1"/>
  <c r="H151" i="3" s="1"/>
  <c r="H164" i="3" s="1"/>
  <c r="G138" i="3"/>
  <c r="G151" i="3" s="1"/>
  <c r="G164" i="3" s="1"/>
</calcChain>
</file>

<file path=xl/sharedStrings.xml><?xml version="1.0" encoding="utf-8"?>
<sst xmlns="http://schemas.openxmlformats.org/spreadsheetml/2006/main" count="482" uniqueCount="233">
  <si>
    <t>18/19 YEAR END</t>
  </si>
  <si>
    <t>19/20 YEAR END</t>
  </si>
  <si>
    <t>2020/21 YEAR END</t>
  </si>
  <si>
    <t>Administration</t>
  </si>
  <si>
    <t>Actual 31st March 2019 YEAR END</t>
  </si>
  <si>
    <t>Actual 31st March 2020 YEAR END</t>
  </si>
  <si>
    <t>YEAR END ACTUAL</t>
  </si>
  <si>
    <t>Current Agreed budget</t>
  </si>
  <si>
    <t>Expected  year end</t>
  </si>
  <si>
    <t>Salaries and pensions for all staff</t>
  </si>
  <si>
    <t>Staff Recruitment</t>
  </si>
  <si>
    <t>Phone and Broadband</t>
  </si>
  <si>
    <t>Photocopier</t>
  </si>
  <si>
    <t>Insurance</t>
  </si>
  <si>
    <t>Office Equipment</t>
  </si>
  <si>
    <t>SUB TOTAL</t>
  </si>
  <si>
    <t>Civic and Democratic</t>
  </si>
  <si>
    <t>Actual 31st March 2021 YEAR END</t>
  </si>
  <si>
    <t>Mayoral Allowance</t>
  </si>
  <si>
    <t>Civic and Mayoral Events (expenditure)</t>
  </si>
  <si>
    <t>Civic Events (income)</t>
  </si>
  <si>
    <t>Civic Regalia</t>
  </si>
  <si>
    <t>Mayoral Travel and Expenses</t>
  </si>
  <si>
    <t>Councillor Allowances</t>
  </si>
  <si>
    <t>Councillor Training and Travel</t>
  </si>
  <si>
    <t>Councillor IT equipment</t>
  </si>
  <si>
    <t>Elections</t>
  </si>
  <si>
    <t>Bank Charges / Paypal</t>
  </si>
  <si>
    <t>Cleaning</t>
  </si>
  <si>
    <t>Building Maintenance</t>
  </si>
  <si>
    <t>Business Rates</t>
  </si>
  <si>
    <t>Water</t>
  </si>
  <si>
    <t>Utilities</t>
  </si>
  <si>
    <t>Equipment Maintenance</t>
  </si>
  <si>
    <t>Wedding Licence renewals and marketing</t>
  </si>
  <si>
    <t>Admissions income</t>
  </si>
  <si>
    <t>Civic Hall</t>
  </si>
  <si>
    <t>Feed in Tariff</t>
  </si>
  <si>
    <t>Licences</t>
  </si>
  <si>
    <t>Paige Adams Grant towards Caretaking, Cleaning and Management costs</t>
  </si>
  <si>
    <t>Property Maintenance</t>
  </si>
  <si>
    <t>Guildhall Cottage Maintenance</t>
  </si>
  <si>
    <t>Property Management Fees</t>
  </si>
  <si>
    <t>Flat 5a Loan repay</t>
  </si>
  <si>
    <t>Flat 5a Maintenance</t>
  </si>
  <si>
    <t>Museum Maintenance</t>
  </si>
  <si>
    <t>Museum Rent income</t>
  </si>
  <si>
    <t>Eastgate Clock Rental</t>
  </si>
  <si>
    <t>Cemetery</t>
  </si>
  <si>
    <t>Grounds Maintenance (Grass cutting and tree work)</t>
  </si>
  <si>
    <t xml:space="preserve">Chapel </t>
  </si>
  <si>
    <t>Open Spaces</t>
  </si>
  <si>
    <t>St Marys Churchyard (Walls and trees)</t>
  </si>
  <si>
    <t>Precept and Income</t>
  </si>
  <si>
    <t>Bank Charges</t>
  </si>
  <si>
    <t xml:space="preserve">Precept and Income </t>
  </si>
  <si>
    <t>Charity of Paige Adams RATE ABATEMENT</t>
  </si>
  <si>
    <t>Skate Park</t>
  </si>
  <si>
    <t>Neighbourhood Plan/Planning</t>
  </si>
  <si>
    <t>Climate Change/Green Travel</t>
  </si>
  <si>
    <t>TOTAL</t>
  </si>
  <si>
    <t>Subscriptions</t>
  </si>
  <si>
    <t>Professional Fees</t>
  </si>
  <si>
    <t>Website and IT</t>
  </si>
  <si>
    <t>Van Maintenance</t>
  </si>
  <si>
    <t>TMO Tools and Consumables</t>
  </si>
  <si>
    <t>Poster and Planter Advertising Income</t>
  </si>
  <si>
    <t>Other TIC expenditure (Postage,Uniform, Stationery etc)</t>
  </si>
  <si>
    <t>Hire Income (weddings, etc)</t>
  </si>
  <si>
    <t>Cleaning and supplies</t>
  </si>
  <si>
    <t>Waste collection</t>
  </si>
  <si>
    <t xml:space="preserve">Cemetery Fees Income </t>
  </si>
  <si>
    <t xml:space="preserve">General Maintenance </t>
  </si>
  <si>
    <t>Grant Funding/Project income</t>
  </si>
  <si>
    <t>Misc &amp; Marketing Civic Hall</t>
  </si>
  <si>
    <t>Visit Totnes Marketing and event sponsorship</t>
  </si>
  <si>
    <t>Miscellaneous income</t>
  </si>
  <si>
    <t>Public Realm and Community Assets Projects</t>
  </si>
  <si>
    <t>Staff Training, Travel and Expenses</t>
  </si>
  <si>
    <t>Works and Maintenance (Paths, Fences, etc)</t>
  </si>
  <si>
    <t>Castle Meadow Maintenance</t>
  </si>
  <si>
    <t>Allotments income</t>
  </si>
  <si>
    <t>Investment Interest</t>
  </si>
  <si>
    <t>Totnes Guide Map</t>
  </si>
  <si>
    <t>Totnes Guide Map advertising income</t>
  </si>
  <si>
    <t>22/23 YEAR END</t>
  </si>
  <si>
    <t>Actual 31st March 2023 YEAR END</t>
  </si>
  <si>
    <t>Office Supplies &amp; Hospitality</t>
  </si>
  <si>
    <t>Feed in tariff income</t>
  </si>
  <si>
    <t>Tourism, Comms and Business engagement</t>
  </si>
  <si>
    <t>Arts, Culture and Events</t>
  </si>
  <si>
    <t>Guildhall and offices</t>
  </si>
  <si>
    <t>Community Outreach and Christmas</t>
  </si>
  <si>
    <t>DETAILS</t>
  </si>
  <si>
    <t>Non statutory - Community Development</t>
  </si>
  <si>
    <t>CONFIDENTIAL                Budget Planning - 2025/26</t>
  </si>
  <si>
    <t>23/24 YEAR END</t>
  </si>
  <si>
    <t>2024/25 Current</t>
  </si>
  <si>
    <t>Actual 31st March 2024 YEAR END</t>
  </si>
  <si>
    <t>Grant for boiler</t>
  </si>
  <si>
    <t>Civic Funeral</t>
  </si>
  <si>
    <t>Strategic Priorities</t>
  </si>
  <si>
    <t>Environment &amp; Public Realm</t>
  </si>
  <si>
    <t>Economy</t>
  </si>
  <si>
    <t>Community</t>
  </si>
  <si>
    <t>Community Grants</t>
  </si>
  <si>
    <t>Town Clocks</t>
  </si>
  <si>
    <t>5 new PCs needed by Oct 2025 (est. £600 each)</t>
  </si>
  <si>
    <t>2026/27 PROJECTED</t>
  </si>
  <si>
    <t>2027/28 PROJECTED</t>
  </si>
  <si>
    <t xml:space="preserve">2027/28 PROJECTED </t>
  </si>
  <si>
    <t xml:space="preserve">2026/27 PROJECTED </t>
  </si>
  <si>
    <t>Assumed 5% pay awards each year after 25/26</t>
  </si>
  <si>
    <t>Guildhall Cottage Income</t>
  </si>
  <si>
    <t>Flat 5a Rental Income</t>
  </si>
  <si>
    <t>2025/26 PROPOSED</t>
  </si>
  <si>
    <t>Wedding licence renewed every 3 yrs (£1500)</t>
  </si>
  <si>
    <t>Reserves at the start of 2024/25</t>
  </si>
  <si>
    <t>Expected 2024/25 outturn (spend from reserve)</t>
  </si>
  <si>
    <t>Option 1</t>
  </si>
  <si>
    <t>Option 2</t>
  </si>
  <si>
    <t>Option 3</t>
  </si>
  <si>
    <t>Reserves Impact</t>
  </si>
  <si>
    <t>Reserves impact for next 3 years</t>
  </si>
  <si>
    <t>Flat business rates still unknown</t>
  </si>
  <si>
    <t>Second Homes Tax</t>
  </si>
  <si>
    <r>
      <rPr>
        <b/>
        <sz val="18"/>
        <color rgb="FF000000"/>
        <rFont val="Calibri"/>
        <family val="2"/>
      </rPr>
      <t xml:space="preserve">OPTION 1  </t>
    </r>
    <r>
      <rPr>
        <b/>
        <sz val="12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(5% inflation and NO precept increase)</t>
    </r>
  </si>
  <si>
    <r>
      <rPr>
        <b/>
        <sz val="18"/>
        <color rgb="FF000000"/>
        <rFont val="Calibri"/>
        <family val="2"/>
      </rPr>
      <t>OPTION 2</t>
    </r>
    <r>
      <rPr>
        <b/>
        <sz val="12"/>
        <color rgb="FF000000"/>
        <rFont val="Calibri"/>
        <family val="2"/>
      </rPr>
      <t xml:space="preserve">   </t>
    </r>
    <r>
      <rPr>
        <b/>
        <sz val="14"/>
        <color rgb="FF000000"/>
        <rFont val="Calibri"/>
        <family val="2"/>
      </rPr>
      <t>(5% inflation and 5% precept increase)</t>
    </r>
  </si>
  <si>
    <r>
      <rPr>
        <b/>
        <sz val="18"/>
        <color rgb="FF000000"/>
        <rFont val="Calibri"/>
        <family val="2"/>
      </rPr>
      <t>OPTION 3</t>
    </r>
    <r>
      <rPr>
        <b/>
        <sz val="12"/>
        <color rgb="FF000000"/>
        <rFont val="Calibri"/>
        <family val="2"/>
      </rPr>
      <t xml:space="preserve">  </t>
    </r>
    <r>
      <rPr>
        <b/>
        <sz val="14"/>
        <color rgb="FF000000"/>
        <rFont val="Calibri"/>
        <family val="2"/>
      </rPr>
      <t>(5% inflation and 10% precept increase)</t>
    </r>
  </si>
  <si>
    <t>Total estimated reserves at end 2026/27</t>
  </si>
  <si>
    <t>Total estimated reserves at end 2027/28</t>
  </si>
  <si>
    <t>2026/27 PROJECTED (5% inflation and NO precept increase)</t>
  </si>
  <si>
    <t>2027/28 PROJECTED   (5% inflation and NO precept increase)</t>
  </si>
  <si>
    <t>2026/27 PROJECTED   (5% inflation and NO precept increase)</t>
  </si>
  <si>
    <t>Tbc</t>
  </si>
  <si>
    <t>Earmarked reserve - Green Travel</t>
  </si>
  <si>
    <t>Earmarked reserve - Van replacement</t>
  </si>
  <si>
    <t>7.5% increase applied</t>
  </si>
  <si>
    <t>Totnes Gardens</t>
  </si>
  <si>
    <t>Xmas window display competition</t>
  </si>
  <si>
    <t>Christmas Light Switch On</t>
  </si>
  <si>
    <t>Christmas Late Nights</t>
  </si>
  <si>
    <t>Christmas Tree and lights</t>
  </si>
  <si>
    <t>Newsletter, publicity, Annual meeting</t>
  </si>
  <si>
    <t>South Hams Festival/Events</t>
  </si>
  <si>
    <t>Community Economic Plan match funding</t>
  </si>
  <si>
    <t>NEW - Suggested EMR - Council website</t>
  </si>
  <si>
    <t>NEW - Suggested EMR - Replacement of Christmas Lights</t>
  </si>
  <si>
    <t>Earmarked reserve (EMR) - Green Travel</t>
  </si>
  <si>
    <t>Earmarked reserve (EMR) - Van replacement</t>
  </si>
  <si>
    <t>Expected 2026/27 outturn (spend from reserve)</t>
  </si>
  <si>
    <t>Expected 2025/26 outturn (spend from reserve)</t>
  </si>
  <si>
    <t>Expected 2027/28 outturn (spend from reserve)</t>
  </si>
  <si>
    <t>Local/members discount Scheme</t>
  </si>
  <si>
    <t>Caring Town/Community Facilitation</t>
  </si>
  <si>
    <t>NEW - Suggested EMR - Civic Funeral</t>
  </si>
  <si>
    <t>NEW - Suggested EMR - Emergency Capital Repairs</t>
  </si>
  <si>
    <t>Already agreed</t>
  </si>
  <si>
    <t>Proposed</t>
  </si>
  <si>
    <t>Bunting</t>
  </si>
  <si>
    <t>Housing Projects SECOND HOME TAX</t>
  </si>
  <si>
    <t>Digital and print advertising including event sponsorship and promotions</t>
  </si>
  <si>
    <t>Printed Town Map -Design, print, and distribution</t>
  </si>
  <si>
    <t>commissioned photography/content</t>
  </si>
  <si>
    <t>Environment/Public Realm</t>
  </si>
  <si>
    <t>Between 3 and 6 months in reserve</t>
  </si>
  <si>
    <t>Under 3 months in reserve</t>
  </si>
  <si>
    <t>SEE SEPARATE BREAKDOWN</t>
  </si>
  <si>
    <t>SEPARATE CAPITAL FUND PROPOSED</t>
  </si>
  <si>
    <t>Improvements needed year one from conditions survey, SEPARATE CAPITAL FUND PROPOSED FOR FUTURE LARGE WORKS</t>
  </si>
  <si>
    <t>Defibrillator Pads and batteries</t>
  </si>
  <si>
    <t>Visit Totnes 2025/26</t>
  </si>
  <si>
    <t>Potential visitor experience improvements, eg signage at station, local food tour guide</t>
  </si>
  <si>
    <t>Tourism partner memberships and subscriptions</t>
  </si>
  <si>
    <t>Retainer Leftbridge for design support</t>
  </si>
  <si>
    <t>Website - hosting and maintenance</t>
  </si>
  <si>
    <t>Total est general reserves end of 24/25</t>
  </si>
  <si>
    <t>NEW - Suggested EMR - Devolution/Transfer of Assets</t>
  </si>
  <si>
    <t>Total est general reserves at end 25/26</t>
  </si>
  <si>
    <t>Heritage Forum / Directory / Grants</t>
  </si>
  <si>
    <t>Community Development 24 25 - left to allocate</t>
  </si>
  <si>
    <t>Committed and spent</t>
  </si>
  <si>
    <t>Away Day</t>
  </si>
  <si>
    <t>Community Development 25 26 PROPOSED</t>
  </si>
  <si>
    <t>Total est EMR at end 24/25</t>
  </si>
  <si>
    <t>NEW - Suggested EMR - Replace Christmas Lights</t>
  </si>
  <si>
    <t>Business Forum/events</t>
  </si>
  <si>
    <t>Green travel - Vehicle Activated signage</t>
  </si>
  <si>
    <t>Community Composting Survey</t>
  </si>
  <si>
    <t>Community composting - next steps after further discussion</t>
  </si>
  <si>
    <t>New Bins Phase 1</t>
  </si>
  <si>
    <t>Initial tidy up Vire Island</t>
  </si>
  <si>
    <t>One off 'tidy' up by external contractor</t>
  </si>
  <si>
    <t>OVERSPEND</t>
  </si>
  <si>
    <t>UNDERSPEND</t>
  </si>
  <si>
    <t>50% generator cost</t>
  </si>
  <si>
    <t>Community mapping</t>
  </si>
  <si>
    <t>Transport Feasibility Phase 1</t>
  </si>
  <si>
    <t>Total proposed expenditure</t>
  </si>
  <si>
    <t>Total UNDERSPEND</t>
  </si>
  <si>
    <t>Total Community Development budget</t>
  </si>
  <si>
    <t>New Bins Phase 2</t>
  </si>
  <si>
    <t>Public Art / Graffiti management</t>
  </si>
  <si>
    <t>New Town Lighting</t>
  </si>
  <si>
    <t>Climate Projects</t>
  </si>
  <si>
    <t>Town Park / Vire Island</t>
  </si>
  <si>
    <t>Active Travel</t>
  </si>
  <si>
    <t>Transport Feasibility Phase 2</t>
  </si>
  <si>
    <t>Public Realm and Street Cleanliness</t>
  </si>
  <si>
    <t>Town Centre enhancements and Safety Sinking Fund</t>
  </si>
  <si>
    <t>EMR created</t>
  </si>
  <si>
    <t>See separate breakdown</t>
  </si>
  <si>
    <t>Community Development 26/27 onwards ESTIMATED</t>
  </si>
  <si>
    <t>Transport Feasibility Phase 3</t>
  </si>
  <si>
    <t>Move to EMR</t>
  </si>
  <si>
    <t>£30k separate budget line</t>
  </si>
  <si>
    <t>NEW - Suggested EMR - Community facilities</t>
  </si>
  <si>
    <t>Over 6 months of precept amount in general reserves</t>
  </si>
  <si>
    <t>NEW - Suggested EMR - Community Facilities</t>
  </si>
  <si>
    <t>NEW - EMR Sinking Fund Town Centre enhancements and safety</t>
  </si>
  <si>
    <t>TOTAL Earmarked Reserves year end</t>
  </si>
  <si>
    <t>Expenditure by year</t>
  </si>
  <si>
    <t>2024/25</t>
  </si>
  <si>
    <t>2025/26</t>
  </si>
  <si>
    <t>2026/27</t>
  </si>
  <si>
    <t>2027/28</t>
  </si>
  <si>
    <t>Tourism, Comms and Business Engagement</t>
  </si>
  <si>
    <t>Community Development</t>
  </si>
  <si>
    <t>New website - end of life - one off investment</t>
  </si>
  <si>
    <t>Verbal update from the Clerk</t>
  </si>
  <si>
    <t>Expected  year end (as at Nov 2024)</t>
  </si>
  <si>
    <t>Move to EMR for Community Facilities</t>
  </si>
  <si>
    <t>Emergency resilience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</si>
</sst>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&quot;£&quot;#,##0.00"/>
    <numFmt numFmtId="166" formatCode="0_ ;[Red]\-0\ "/>
  </numFmts>
  <fonts count="8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6"/>
      <color rgb="FF000000"/>
      <name val="Calibri"/>
      <family val="2"/>
    </font>
    <font>
      <i/>
      <sz val="18"/>
      <color rgb="FF548135"/>
      <name val="Calibri"/>
      <family val="2"/>
    </font>
    <font>
      <sz val="16"/>
      <color theme="1"/>
      <name val="Calibri"/>
      <family val="2"/>
    </font>
    <font>
      <b/>
      <i/>
      <sz val="12"/>
      <color rgb="FFAEABAB"/>
      <name val="Arial"/>
      <family val="2"/>
    </font>
    <font>
      <b/>
      <i/>
      <sz val="12"/>
      <color rgb="FFFF0000"/>
      <name val="Arial"/>
      <family val="2"/>
    </font>
    <font>
      <i/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14"/>
      <color rgb="FF000000"/>
      <name val="Calibri"/>
      <family val="2"/>
    </font>
    <font>
      <sz val="18"/>
      <color theme="1"/>
      <name val="Calibri"/>
      <family val="2"/>
    </font>
    <font>
      <sz val="11"/>
      <color rgb="FF000000"/>
      <name val="Arial"/>
      <family val="2"/>
    </font>
    <font>
      <sz val="16"/>
      <color rgb="FF000000"/>
      <name val="Arial"/>
      <family val="2"/>
    </font>
    <font>
      <b/>
      <i/>
      <sz val="12"/>
      <color rgb="FF000000"/>
      <name val="Arial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name val="Calibri"/>
      <family val="2"/>
    </font>
    <font>
      <i/>
      <sz val="12"/>
      <color theme="9"/>
      <name val="Calibri"/>
      <family val="2"/>
    </font>
    <font>
      <b/>
      <sz val="18"/>
      <color theme="1"/>
      <name val="Calibri"/>
      <family val="2"/>
    </font>
    <font>
      <sz val="14"/>
      <color rgb="FF000000"/>
      <name val="Calibri"/>
      <family val="2"/>
    </font>
    <font>
      <i/>
      <sz val="14"/>
      <color rgb="FF000000"/>
      <name val="Calibri"/>
      <family val="2"/>
    </font>
    <font>
      <i/>
      <sz val="14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b/>
      <i/>
      <sz val="12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color theme="9" tint="-0.249977111117893"/>
      <name val="Calibri"/>
      <family val="2"/>
    </font>
    <font>
      <sz val="8"/>
      <name val="Arial"/>
      <family val="2"/>
    </font>
    <font>
      <b/>
      <sz val="18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  <font>
      <sz val="12"/>
      <color theme="1"/>
      <name val="Aptos"/>
      <family val="2"/>
    </font>
    <font>
      <sz val="11"/>
      <color rgb="FF000000"/>
      <name val="Calibri"/>
      <family val="2"/>
    </font>
    <font>
      <sz val="11"/>
      <color rgb="FF000000"/>
      <name val="Aptos"/>
      <family val="2"/>
    </font>
    <font>
      <b/>
      <sz val="11"/>
      <color rgb="FF000000"/>
      <name val="Calibri"/>
      <family val="2"/>
    </font>
    <font>
      <sz val="14"/>
      <name val="Calibri"/>
      <family val="2"/>
    </font>
    <font>
      <b/>
      <sz val="9"/>
      <color rgb="FF000000"/>
      <name val="Calibri"/>
      <family val="2"/>
    </font>
    <font>
      <b/>
      <i/>
      <sz val="18"/>
      <name val="Calibri"/>
      <family val="2"/>
    </font>
    <font>
      <b/>
      <sz val="18"/>
      <name val="Calibri"/>
      <family val="2"/>
    </font>
    <font>
      <sz val="16"/>
      <color rgb="FF000000"/>
      <name val="Calibri"/>
      <family val="2"/>
    </font>
    <font>
      <i/>
      <sz val="16"/>
      <name val="Calibri"/>
      <family val="2"/>
    </font>
    <font>
      <sz val="16"/>
      <name val="Calibri"/>
      <family val="2"/>
    </font>
    <font>
      <b/>
      <sz val="11"/>
      <color theme="9" tint="-0.249977111117893"/>
      <name val="Arial"/>
      <family val="2"/>
    </font>
    <font>
      <b/>
      <sz val="11"/>
      <color rgb="FFFF0000"/>
      <name val="Arial"/>
      <family val="2"/>
    </font>
    <font>
      <b/>
      <sz val="12"/>
      <color rgb="FF000000"/>
      <name val="Aptos"/>
      <family val="2"/>
    </font>
    <font>
      <sz val="12"/>
      <name val="Aptos"/>
      <family val="2"/>
    </font>
    <font>
      <sz val="12"/>
      <color rgb="FF000000"/>
      <name val="Aptos"/>
      <family val="2"/>
    </font>
    <font>
      <sz val="12"/>
      <color theme="9"/>
      <name val="Aptos"/>
      <family val="2"/>
    </font>
    <font>
      <sz val="12"/>
      <color theme="9" tint="-0.249977111117893"/>
      <name val="Aptos"/>
      <family val="2"/>
    </font>
    <font>
      <sz val="12"/>
      <color rgb="FF548135"/>
      <name val="Aptos"/>
      <family val="2"/>
    </font>
    <font>
      <sz val="16"/>
      <color rgb="FF548135"/>
      <name val="Aptos"/>
      <family val="2"/>
    </font>
    <font>
      <sz val="16"/>
      <color theme="9" tint="-0.249977111117893"/>
      <name val="Aptos"/>
      <family val="2"/>
    </font>
    <font>
      <b/>
      <i/>
      <sz val="16"/>
      <name val="Aptos"/>
      <family val="2"/>
    </font>
    <font>
      <b/>
      <sz val="14"/>
      <color rgb="FF000000"/>
      <name val="Aptos"/>
      <family val="2"/>
    </font>
    <font>
      <i/>
      <sz val="14"/>
      <color rgb="FF000000"/>
      <name val="Aptos"/>
      <family val="2"/>
    </font>
    <font>
      <i/>
      <sz val="14"/>
      <name val="Aptos"/>
      <family val="2"/>
    </font>
    <font>
      <i/>
      <sz val="16"/>
      <name val="Aptos"/>
      <family val="2"/>
    </font>
    <font>
      <b/>
      <sz val="18"/>
      <name val="Aptos"/>
      <family val="2"/>
    </font>
    <font>
      <b/>
      <sz val="14"/>
      <name val="Aptos"/>
      <family val="2"/>
    </font>
    <font>
      <sz val="14"/>
      <name val="Aptos"/>
      <family val="2"/>
    </font>
    <font>
      <sz val="16"/>
      <name val="Aptos"/>
      <family val="2"/>
    </font>
    <font>
      <sz val="10"/>
      <color rgb="FFFF0000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6"/>
      <color rgb="FF000000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E5E5"/>
        <bgColor rgb="FFE5E5E5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D0CEC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Up">
        <bgColor theme="8" tint="0.59999389629810485"/>
      </patternFill>
    </fill>
    <fill>
      <patternFill patternType="solid">
        <fgColor theme="4" tint="0.59999389629810485"/>
        <bgColor indexed="64"/>
      </patternFill>
    </fill>
    <fill>
      <patternFill patternType="lightUp">
        <bgColor theme="4" tint="0.59999389629810485"/>
      </patternFill>
    </fill>
    <fill>
      <patternFill patternType="solid">
        <fgColor theme="4"/>
        <bgColor indexed="64"/>
      </patternFill>
    </fill>
    <fill>
      <patternFill patternType="lightUp">
        <bgColor theme="4"/>
      </patternFill>
    </fill>
    <fill>
      <patternFill patternType="solid">
        <fgColor theme="8" tint="0.79998168889431442"/>
        <bgColor indexed="64"/>
      </patternFill>
    </fill>
    <fill>
      <patternFill patternType="lightUp">
        <bgColor theme="8" tint="0.79998168889431442"/>
      </patternFill>
    </fill>
    <fill>
      <patternFill patternType="solid">
        <fgColor rgb="FFD9E1F2"/>
        <bgColor indexed="64"/>
      </patternFill>
    </fill>
    <fill>
      <patternFill patternType="lightUp">
        <bgColor rgb="FFD9E1F2"/>
      </patternFill>
    </fill>
    <fill>
      <patternFill patternType="gray125">
        <bgColor theme="8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ECD"/>
        <bgColor indexed="64"/>
      </patternFill>
    </fill>
    <fill>
      <patternFill patternType="solid">
        <fgColor rgb="FFFFD7CD"/>
        <bgColor indexed="64"/>
      </patternFill>
    </fill>
  </fills>
  <borders count="2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5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theme="5"/>
      </right>
      <top style="medium">
        <color rgb="FF000000"/>
      </top>
      <bottom style="medium">
        <color rgb="FF000000"/>
      </bottom>
      <diagonal/>
    </border>
    <border>
      <left style="thick">
        <color theme="5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theme="5"/>
      </right>
      <top/>
      <bottom style="thin">
        <color rgb="FF000000"/>
      </bottom>
      <diagonal/>
    </border>
    <border>
      <left style="medium">
        <color rgb="FF000000"/>
      </left>
      <right style="thick">
        <color theme="5"/>
      </right>
      <top style="thin">
        <color rgb="FF000000"/>
      </top>
      <bottom style="thin">
        <color rgb="FF000000"/>
      </bottom>
      <diagonal/>
    </border>
    <border>
      <left style="thick">
        <color theme="5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theme="5"/>
      </right>
      <top style="thick">
        <color rgb="FF000000"/>
      </top>
      <bottom style="thick">
        <color rgb="FF000000"/>
      </bottom>
      <diagonal/>
    </border>
    <border>
      <left style="thick">
        <color theme="5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theme="5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theme="5"/>
      </right>
      <top style="medium">
        <color rgb="FF000000"/>
      </top>
      <bottom/>
      <diagonal/>
    </border>
    <border>
      <left style="thick">
        <color theme="5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theme="5"/>
      </right>
      <top style="thin">
        <color rgb="FF000000"/>
      </top>
      <bottom/>
      <diagonal/>
    </border>
    <border>
      <left style="thick">
        <color theme="5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theme="5"/>
      </right>
      <top/>
      <bottom style="thick">
        <color rgb="FF000000"/>
      </bottom>
      <diagonal/>
    </border>
    <border>
      <left style="thick">
        <color theme="5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theme="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theme="5"/>
      </right>
      <top style="thin">
        <color indexed="64"/>
      </top>
      <bottom style="thin">
        <color indexed="64"/>
      </bottom>
      <diagonal/>
    </border>
    <border>
      <left style="thick">
        <color theme="5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theme="5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ck">
        <color theme="5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ck">
        <color theme="5"/>
      </left>
      <right/>
      <top style="thin">
        <color indexed="64"/>
      </top>
      <bottom style="thin">
        <color indexed="64"/>
      </bottom>
      <diagonal/>
    </border>
    <border>
      <left style="thick">
        <color theme="5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thick">
        <color theme="5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 style="thick">
        <color theme="5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theme="5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/>
      <bottom style="thin">
        <color rgb="FF000000"/>
      </bottom>
      <diagonal/>
    </border>
    <border>
      <left style="thick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theme="5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theme="5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theme="5"/>
      </left>
      <right style="medium">
        <color indexed="64"/>
      </right>
      <top/>
      <bottom style="medium">
        <color auto="1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theme="5"/>
      </left>
      <right/>
      <top style="thick">
        <color indexed="64"/>
      </top>
      <bottom style="thick">
        <color indexed="64"/>
      </bottom>
      <diagonal/>
    </border>
    <border>
      <left/>
      <right style="thick">
        <color theme="5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thick">
        <color theme="5"/>
      </right>
      <top style="thick">
        <color indexed="64"/>
      </top>
      <bottom style="thick">
        <color indexed="64"/>
      </bottom>
      <diagonal/>
    </border>
    <border>
      <left style="thick">
        <color theme="5"/>
      </left>
      <right style="medium">
        <color indexed="64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5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theme="5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theme="5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theme="5"/>
      </left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 style="thick">
        <color theme="5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11"/>
  </cellStyleXfs>
  <cellXfs count="603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8" fillId="6" borderId="5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0" fontId="8" fillId="6" borderId="6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1" fontId="8" fillId="6" borderId="1" xfId="0" applyNumberFormat="1" applyFont="1" applyFill="1" applyBorder="1" applyAlignment="1">
      <alignment horizontal="left" vertical="center"/>
    </xf>
    <xf numFmtId="1" fontId="8" fillId="6" borderId="3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20" fillId="2" borderId="1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/>
    </xf>
    <xf numFmtId="1" fontId="21" fillId="6" borderId="1" xfId="0" applyNumberFormat="1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/>
    </xf>
    <xf numFmtId="0" fontId="21" fillId="6" borderId="5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2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6" borderId="4" xfId="0" applyNumberFormat="1" applyFont="1" applyFill="1" applyBorder="1" applyAlignment="1">
      <alignment horizontal="left" vertical="center"/>
    </xf>
    <xf numFmtId="1" fontId="8" fillId="6" borderId="9" xfId="0" applyNumberFormat="1" applyFont="1" applyFill="1" applyBorder="1" applyAlignment="1">
      <alignment horizontal="left" vertical="center"/>
    </xf>
    <xf numFmtId="1" fontId="21" fillId="6" borderId="4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13" borderId="16" xfId="0" applyFont="1" applyFill="1" applyBorder="1" applyAlignment="1">
      <alignment horizontal="center" vertical="center" wrapText="1"/>
    </xf>
    <xf numFmtId="1" fontId="17" fillId="13" borderId="19" xfId="0" applyNumberFormat="1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1" fontId="24" fillId="13" borderId="19" xfId="0" applyNumberFormat="1" applyFont="1" applyFill="1" applyBorder="1" applyAlignment="1">
      <alignment horizontal="center" vertical="center"/>
    </xf>
    <xf numFmtId="1" fontId="6" fillId="13" borderId="14" xfId="0" applyNumberFormat="1" applyFont="1" applyFill="1" applyBorder="1" applyAlignment="1">
      <alignment horizontal="center" vertical="center"/>
    </xf>
    <xf numFmtId="1" fontId="6" fillId="14" borderId="14" xfId="0" applyNumberFormat="1" applyFont="1" applyFill="1" applyBorder="1" applyAlignment="1">
      <alignment horizontal="center" vertical="center"/>
    </xf>
    <xf numFmtId="1" fontId="6" fillId="14" borderId="15" xfId="0" applyNumberFormat="1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left" vertical="center" wrapText="1"/>
    </xf>
    <xf numFmtId="1" fontId="26" fillId="13" borderId="13" xfId="0" applyNumberFormat="1" applyFont="1" applyFill="1" applyBorder="1" applyAlignment="1">
      <alignment horizontal="center" vertical="center"/>
    </xf>
    <xf numFmtId="1" fontId="26" fillId="13" borderId="14" xfId="0" applyNumberFormat="1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24" fillId="11" borderId="12" xfId="0" applyFont="1" applyFill="1" applyBorder="1" applyAlignment="1">
      <alignment horizontal="center" vertical="center"/>
    </xf>
    <xf numFmtId="0" fontId="17" fillId="17" borderId="19" xfId="0" applyFont="1" applyFill="1" applyBorder="1" applyAlignment="1">
      <alignment horizontal="center" vertical="center"/>
    </xf>
    <xf numFmtId="0" fontId="6" fillId="17" borderId="24" xfId="0" applyFont="1" applyFill="1" applyBorder="1" applyAlignment="1">
      <alignment horizontal="center" vertical="center" wrapText="1"/>
    </xf>
    <xf numFmtId="0" fontId="6" fillId="17" borderId="13" xfId="0" applyFont="1" applyFill="1" applyBorder="1" applyAlignment="1">
      <alignment horizontal="center" vertical="center"/>
    </xf>
    <xf numFmtId="0" fontId="24" fillId="17" borderId="19" xfId="0" applyFont="1" applyFill="1" applyBorder="1" applyAlignment="1">
      <alignment horizontal="center" vertical="center"/>
    </xf>
    <xf numFmtId="0" fontId="6" fillId="18" borderId="15" xfId="0" applyFont="1" applyFill="1" applyBorder="1" applyAlignment="1">
      <alignment horizontal="center" vertical="center"/>
    </xf>
    <xf numFmtId="0" fontId="6" fillId="18" borderId="14" xfId="0" applyFont="1" applyFill="1" applyBorder="1" applyAlignment="1">
      <alignment horizontal="center" vertical="center"/>
    </xf>
    <xf numFmtId="1" fontId="6" fillId="13" borderId="18" xfId="0" applyNumberFormat="1" applyFont="1" applyFill="1" applyBorder="1" applyAlignment="1">
      <alignment horizontal="center" vertical="center"/>
    </xf>
    <xf numFmtId="1" fontId="9" fillId="13" borderId="18" xfId="0" applyNumberFormat="1" applyFont="1" applyFill="1" applyBorder="1" applyAlignment="1">
      <alignment horizontal="center" vertical="center"/>
    </xf>
    <xf numFmtId="1" fontId="26" fillId="13" borderId="42" xfId="0" applyNumberFormat="1" applyFont="1" applyFill="1" applyBorder="1" applyAlignment="1">
      <alignment horizontal="center" vertical="center"/>
    </xf>
    <xf numFmtId="1" fontId="26" fillId="13" borderId="41" xfId="0" applyNumberFormat="1" applyFont="1" applyFill="1" applyBorder="1" applyAlignment="1">
      <alignment horizontal="center" vertical="center"/>
    </xf>
    <xf numFmtId="1" fontId="6" fillId="13" borderId="42" xfId="0" applyNumberFormat="1" applyFont="1" applyFill="1" applyBorder="1" applyAlignment="1">
      <alignment horizontal="center" vertical="center"/>
    </xf>
    <xf numFmtId="0" fontId="6" fillId="13" borderId="42" xfId="0" applyFont="1" applyFill="1" applyBorder="1" applyAlignment="1">
      <alignment horizontal="center" vertical="center"/>
    </xf>
    <xf numFmtId="1" fontId="17" fillId="13" borderId="12" xfId="0" applyNumberFormat="1" applyFont="1" applyFill="1" applyBorder="1" applyAlignment="1">
      <alignment horizontal="center" vertical="center"/>
    </xf>
    <xf numFmtId="1" fontId="24" fillId="13" borderId="12" xfId="0" applyNumberFormat="1" applyFont="1" applyFill="1" applyBorder="1" applyAlignment="1">
      <alignment horizontal="center" vertical="center"/>
    </xf>
    <xf numFmtId="1" fontId="6" fillId="14" borderId="43" xfId="0" applyNumberFormat="1" applyFont="1" applyFill="1" applyBorder="1" applyAlignment="1">
      <alignment horizontal="center" vertical="center"/>
    </xf>
    <xf numFmtId="1" fontId="6" fillId="14" borderId="42" xfId="0" applyNumberFormat="1" applyFont="1" applyFill="1" applyBorder="1" applyAlignment="1">
      <alignment horizontal="center" vertical="center"/>
    </xf>
    <xf numFmtId="0" fontId="6" fillId="14" borderId="43" xfId="0" applyFont="1" applyFill="1" applyBorder="1" applyAlignment="1">
      <alignment horizontal="center" vertical="center"/>
    </xf>
    <xf numFmtId="1" fontId="9" fillId="13" borderId="42" xfId="0" applyNumberFormat="1" applyFont="1" applyFill="1" applyBorder="1" applyAlignment="1">
      <alignment horizontal="center" vertical="center"/>
    </xf>
    <xf numFmtId="164" fontId="30" fillId="0" borderId="56" xfId="1" applyNumberFormat="1" applyFont="1" applyBorder="1" applyAlignment="1">
      <alignment vertical="center"/>
    </xf>
    <xf numFmtId="0" fontId="32" fillId="6" borderId="50" xfId="0" applyFont="1" applyFill="1" applyBorder="1" applyAlignment="1">
      <alignment horizontal="left" vertical="center"/>
    </xf>
    <xf numFmtId="0" fontId="32" fillId="6" borderId="3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center"/>
    </xf>
    <xf numFmtId="0" fontId="32" fillId="6" borderId="48" xfId="0" applyFont="1" applyFill="1" applyBorder="1" applyAlignment="1">
      <alignment horizontal="left" vertical="center"/>
    </xf>
    <xf numFmtId="0" fontId="32" fillId="6" borderId="8" xfId="0" applyFont="1" applyFill="1" applyBorder="1" applyAlignment="1">
      <alignment horizontal="left" vertical="center"/>
    </xf>
    <xf numFmtId="0" fontId="34" fillId="6" borderId="5" xfId="0" applyFont="1" applyFill="1" applyBorder="1" applyAlignment="1">
      <alignment horizontal="left" vertical="center"/>
    </xf>
    <xf numFmtId="0" fontId="34" fillId="6" borderId="17" xfId="0" applyFont="1" applyFill="1" applyBorder="1" applyAlignment="1">
      <alignment horizontal="left" vertical="center"/>
    </xf>
    <xf numFmtId="0" fontId="32" fillId="6" borderId="49" xfId="0" applyFont="1" applyFill="1" applyBorder="1" applyAlignment="1">
      <alignment horizontal="left" vertical="center"/>
    </xf>
    <xf numFmtId="0" fontId="32" fillId="6" borderId="22" xfId="0" applyFont="1" applyFill="1" applyBorder="1" applyAlignment="1">
      <alignment horizontal="left" vertical="center"/>
    </xf>
    <xf numFmtId="0" fontId="32" fillId="6" borderId="63" xfId="0" applyFont="1" applyFill="1" applyBorder="1" applyAlignment="1">
      <alignment horizontal="left" vertical="center"/>
    </xf>
    <xf numFmtId="0" fontId="32" fillId="6" borderId="64" xfId="0" applyFont="1" applyFill="1" applyBorder="1" applyAlignment="1">
      <alignment horizontal="left" vertical="center"/>
    </xf>
    <xf numFmtId="0" fontId="34" fillId="6" borderId="65" xfId="0" applyFont="1" applyFill="1" applyBorder="1" applyAlignment="1">
      <alignment horizontal="left" vertical="center"/>
    </xf>
    <xf numFmtId="0" fontId="6" fillId="12" borderId="53" xfId="0" applyFont="1" applyFill="1" applyBorder="1" applyAlignment="1">
      <alignment horizontal="center" vertical="center"/>
    </xf>
    <xf numFmtId="0" fontId="6" fillId="19" borderId="41" xfId="0" applyFont="1" applyFill="1" applyBorder="1" applyAlignment="1">
      <alignment horizontal="center" vertical="center"/>
    </xf>
    <xf numFmtId="0" fontId="6" fillId="19" borderId="42" xfId="0" applyFont="1" applyFill="1" applyBorder="1" applyAlignment="1">
      <alignment horizontal="center" vertical="center"/>
    </xf>
    <xf numFmtId="0" fontId="6" fillId="19" borderId="43" xfId="0" applyFont="1" applyFill="1" applyBorder="1" applyAlignment="1">
      <alignment horizontal="center" vertical="center"/>
    </xf>
    <xf numFmtId="0" fontId="6" fillId="19" borderId="27" xfId="0" applyFont="1" applyFill="1" applyBorder="1" applyAlignment="1">
      <alignment horizontal="center" vertical="center"/>
    </xf>
    <xf numFmtId="1" fontId="26" fillId="14" borderId="14" xfId="0" applyNumberFormat="1" applyFont="1" applyFill="1" applyBorder="1" applyAlignment="1">
      <alignment horizontal="center" vertical="center"/>
    </xf>
    <xf numFmtId="1" fontId="26" fillId="14" borderId="42" xfId="0" applyNumberFormat="1" applyFont="1" applyFill="1" applyBorder="1" applyAlignment="1">
      <alignment horizontal="center" vertical="center"/>
    </xf>
    <xf numFmtId="0" fontId="6" fillId="20" borderId="41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/>
    </xf>
    <xf numFmtId="1" fontId="26" fillId="13" borderId="58" xfId="0" applyNumberFormat="1" applyFont="1" applyFill="1" applyBorder="1" applyAlignment="1">
      <alignment vertical="center"/>
    </xf>
    <xf numFmtId="0" fontId="15" fillId="0" borderId="40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39" fillId="19" borderId="51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26" fillId="18" borderId="27" xfId="0" applyFont="1" applyFill="1" applyBorder="1" applyAlignment="1">
      <alignment horizontal="center" vertical="center"/>
    </xf>
    <xf numFmtId="1" fontId="26" fillId="14" borderId="75" xfId="0" applyNumberFormat="1" applyFont="1" applyFill="1" applyBorder="1" applyAlignment="1">
      <alignment vertical="center"/>
    </xf>
    <xf numFmtId="1" fontId="26" fillId="14" borderId="58" xfId="0" applyNumberFormat="1" applyFont="1" applyFill="1" applyBorder="1" applyAlignment="1">
      <alignment vertical="center"/>
    </xf>
    <xf numFmtId="0" fontId="26" fillId="18" borderId="28" xfId="0" applyFont="1" applyFill="1" applyBorder="1" applyAlignment="1">
      <alignment horizontal="center" vertical="center"/>
    </xf>
    <xf numFmtId="0" fontId="35" fillId="18" borderId="61" xfId="0" applyFont="1" applyFill="1" applyBorder="1" applyAlignment="1">
      <alignment horizontal="center" vertical="center"/>
    </xf>
    <xf numFmtId="1" fontId="9" fillId="19" borderId="28" xfId="0" applyNumberFormat="1" applyFont="1" applyFill="1" applyBorder="1" applyAlignment="1">
      <alignment horizontal="center" vertical="center"/>
    </xf>
    <xf numFmtId="1" fontId="6" fillId="19" borderId="28" xfId="0" applyNumberFormat="1" applyFont="1" applyFill="1" applyBorder="1" applyAlignment="1">
      <alignment horizontal="center" vertical="center"/>
    </xf>
    <xf numFmtId="0" fontId="6" fillId="19" borderId="28" xfId="0" applyFont="1" applyFill="1" applyBorder="1" applyAlignment="1">
      <alignment horizontal="center" vertical="center"/>
    </xf>
    <xf numFmtId="0" fontId="6" fillId="17" borderId="37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/>
    </xf>
    <xf numFmtId="0" fontId="6" fillId="15" borderId="20" xfId="0" applyFont="1" applyFill="1" applyBorder="1" applyAlignment="1">
      <alignment horizontal="center" vertical="center" wrapText="1"/>
    </xf>
    <xf numFmtId="0" fontId="6" fillId="19" borderId="29" xfId="0" applyFont="1" applyFill="1" applyBorder="1" applyAlignment="1">
      <alignment horizontal="center" vertical="center"/>
    </xf>
    <xf numFmtId="0" fontId="26" fillId="11" borderId="79" xfId="0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/>
    </xf>
    <xf numFmtId="0" fontId="26" fillId="11" borderId="52" xfId="0" applyFont="1" applyFill="1" applyBorder="1" applyAlignment="1">
      <alignment horizontal="center" vertical="center"/>
    </xf>
    <xf numFmtId="0" fontId="6" fillId="11" borderId="57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 wrapText="1"/>
    </xf>
    <xf numFmtId="0" fontId="6" fillId="11" borderId="79" xfId="0" applyFont="1" applyFill="1" applyBorder="1" applyAlignment="1">
      <alignment horizontal="center" vertical="center"/>
    </xf>
    <xf numFmtId="0" fontId="6" fillId="21" borderId="79" xfId="0" applyFont="1" applyFill="1" applyBorder="1" applyAlignment="1">
      <alignment horizontal="center" vertical="center"/>
    </xf>
    <xf numFmtId="0" fontId="6" fillId="11" borderId="41" xfId="0" applyFont="1" applyFill="1" applyBorder="1" applyAlignment="1">
      <alignment horizontal="center" vertical="center"/>
    </xf>
    <xf numFmtId="0" fontId="6" fillId="12" borderId="42" xfId="0" applyFont="1" applyFill="1" applyBorder="1" applyAlignment="1">
      <alignment horizontal="center" vertical="center"/>
    </xf>
    <xf numFmtId="0" fontId="6" fillId="12" borderId="43" xfId="0" applyFont="1" applyFill="1" applyBorder="1" applyAlignment="1">
      <alignment horizontal="center" vertical="center"/>
    </xf>
    <xf numFmtId="0" fontId="6" fillId="11" borderId="81" xfId="0" applyFont="1" applyFill="1" applyBorder="1" applyAlignment="1">
      <alignment horizontal="center" vertical="center" wrapText="1"/>
    </xf>
    <xf numFmtId="1" fontId="9" fillId="11" borderId="52" xfId="0" applyNumberFormat="1" applyFont="1" applyFill="1" applyBorder="1" applyAlignment="1">
      <alignment horizontal="center" vertical="center"/>
    </xf>
    <xf numFmtId="1" fontId="6" fillId="11" borderId="52" xfId="0" applyNumberFormat="1" applyFont="1" applyFill="1" applyBorder="1" applyAlignment="1">
      <alignment horizontal="center" vertical="center"/>
    </xf>
    <xf numFmtId="0" fontId="26" fillId="11" borderId="57" xfId="0" applyFont="1" applyFill="1" applyBorder="1" applyAlignment="1">
      <alignment horizontal="center" vertical="center"/>
    </xf>
    <xf numFmtId="0" fontId="6" fillId="11" borderId="58" xfId="0" applyFont="1" applyFill="1" applyBorder="1" applyAlignment="1">
      <alignment horizontal="center" vertical="center" wrapText="1"/>
    </xf>
    <xf numFmtId="0" fontId="26" fillId="12" borderId="83" xfId="0" applyFont="1" applyFill="1" applyBorder="1" applyAlignment="1">
      <alignment horizontal="center" vertical="center"/>
    </xf>
    <xf numFmtId="0" fontId="26" fillId="12" borderId="44" xfId="0" applyFont="1" applyFill="1" applyBorder="1" applyAlignment="1">
      <alignment horizontal="center" vertical="center" wrapText="1"/>
    </xf>
    <xf numFmtId="0" fontId="26" fillId="12" borderId="83" xfId="0" applyFont="1" applyFill="1" applyBorder="1" applyAlignment="1">
      <alignment horizontal="center" vertical="center" wrapText="1"/>
    </xf>
    <xf numFmtId="1" fontId="26" fillId="12" borderId="83" xfId="0" applyNumberFormat="1" applyFont="1" applyFill="1" applyBorder="1" applyAlignment="1">
      <alignment horizontal="center" vertical="center" wrapText="1"/>
    </xf>
    <xf numFmtId="0" fontId="35" fillId="12" borderId="84" xfId="0" applyFont="1" applyFill="1" applyBorder="1" applyAlignment="1">
      <alignment horizontal="center" vertical="center"/>
    </xf>
    <xf numFmtId="1" fontId="26" fillId="15" borderId="85" xfId="0" applyNumberFormat="1" applyFont="1" applyFill="1" applyBorder="1" applyAlignment="1">
      <alignment horizontal="center" vertical="center"/>
    </xf>
    <xf numFmtId="1" fontId="17" fillId="15" borderId="25" xfId="0" applyNumberFormat="1" applyFont="1" applyFill="1" applyBorder="1" applyAlignment="1">
      <alignment horizontal="center" vertical="center"/>
    </xf>
    <xf numFmtId="1" fontId="6" fillId="15" borderId="18" xfId="0" applyNumberFormat="1" applyFont="1" applyFill="1" applyBorder="1" applyAlignment="1">
      <alignment horizontal="center" vertical="center"/>
    </xf>
    <xf numFmtId="1" fontId="6" fillId="16" borderId="18" xfId="0" applyNumberFormat="1" applyFont="1" applyFill="1" applyBorder="1" applyAlignment="1">
      <alignment horizontal="center" vertical="center"/>
    </xf>
    <xf numFmtId="1" fontId="24" fillId="15" borderId="25" xfId="0" applyNumberFormat="1" applyFont="1" applyFill="1" applyBorder="1" applyAlignment="1">
      <alignment horizontal="center" vertical="center"/>
    </xf>
    <xf numFmtId="1" fontId="26" fillId="16" borderId="18" xfId="0" applyNumberFormat="1" applyFont="1" applyFill="1" applyBorder="1" applyAlignment="1">
      <alignment horizontal="center" vertical="center"/>
    </xf>
    <xf numFmtId="1" fontId="26" fillId="15" borderId="18" xfId="0" applyNumberFormat="1" applyFont="1" applyFill="1" applyBorder="1" applyAlignment="1">
      <alignment horizontal="center" vertical="center"/>
    </xf>
    <xf numFmtId="1" fontId="6" fillId="16" borderId="21" xfId="0" applyNumberFormat="1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6" fillId="16" borderId="18" xfId="0" applyFont="1" applyFill="1" applyBorder="1" applyAlignment="1">
      <alignment horizontal="center" vertical="center"/>
    </xf>
    <xf numFmtId="0" fontId="6" fillId="16" borderId="21" xfId="0" applyFont="1" applyFill="1" applyBorder="1" applyAlignment="1">
      <alignment horizontal="center" vertical="center"/>
    </xf>
    <xf numFmtId="1" fontId="6" fillId="15" borderId="87" xfId="0" applyNumberFormat="1" applyFont="1" applyFill="1" applyBorder="1" applyAlignment="1">
      <alignment horizontal="center" vertical="center"/>
    </xf>
    <xf numFmtId="1" fontId="9" fillId="15" borderId="55" xfId="0" applyNumberFormat="1" applyFont="1" applyFill="1" applyBorder="1" applyAlignment="1">
      <alignment horizontal="center" vertical="center"/>
    </xf>
    <xf numFmtId="1" fontId="6" fillId="15" borderId="55" xfId="0" applyNumberFormat="1" applyFont="1" applyFill="1" applyBorder="1" applyAlignment="1">
      <alignment horizontal="center" vertical="center"/>
    </xf>
    <xf numFmtId="1" fontId="26" fillId="15" borderId="88" xfId="0" applyNumberFormat="1" applyFont="1" applyFill="1" applyBorder="1" applyAlignment="1">
      <alignment vertical="center"/>
    </xf>
    <xf numFmtId="1" fontId="26" fillId="16" borderId="89" xfId="0" applyNumberFormat="1" applyFont="1" applyFill="1" applyBorder="1" applyAlignment="1">
      <alignment vertical="center"/>
    </xf>
    <xf numFmtId="1" fontId="26" fillId="16" borderId="88" xfId="0" applyNumberFormat="1" applyFont="1" applyFill="1" applyBorder="1" applyAlignment="1">
      <alignment vertical="center"/>
    </xf>
    <xf numFmtId="0" fontId="6" fillId="15" borderId="90" xfId="0" applyFont="1" applyFill="1" applyBorder="1" applyAlignment="1">
      <alignment horizontal="center" vertical="center" wrapText="1"/>
    </xf>
    <xf numFmtId="0" fontId="6" fillId="13" borderId="91" xfId="0" applyFont="1" applyFill="1" applyBorder="1" applyAlignment="1">
      <alignment horizontal="center" vertical="center" wrapText="1"/>
    </xf>
    <xf numFmtId="1" fontId="26" fillId="15" borderId="92" xfId="0" applyNumberFormat="1" applyFont="1" applyFill="1" applyBorder="1" applyAlignment="1">
      <alignment horizontal="center" vertical="center"/>
    </xf>
    <xf numFmtId="1" fontId="26" fillId="13" borderId="93" xfId="0" applyNumberFormat="1" applyFont="1" applyFill="1" applyBorder="1" applyAlignment="1">
      <alignment horizontal="center" vertical="center"/>
    </xf>
    <xf numFmtId="1" fontId="26" fillId="13" borderId="94" xfId="0" applyNumberFormat="1" applyFont="1" applyFill="1" applyBorder="1" applyAlignment="1">
      <alignment horizontal="center" vertical="center"/>
    </xf>
    <xf numFmtId="0" fontId="6" fillId="13" borderId="94" xfId="0" applyFont="1" applyFill="1" applyBorder="1" applyAlignment="1">
      <alignment horizontal="center" vertical="center"/>
    </xf>
    <xf numFmtId="1" fontId="17" fillId="15" borderId="95" xfId="0" applyNumberFormat="1" applyFont="1" applyFill="1" applyBorder="1" applyAlignment="1">
      <alignment horizontal="center" vertical="center"/>
    </xf>
    <xf numFmtId="1" fontId="17" fillId="13" borderId="96" xfId="0" applyNumberFormat="1" applyFont="1" applyFill="1" applyBorder="1" applyAlignment="1">
      <alignment horizontal="center" vertical="center"/>
    </xf>
    <xf numFmtId="1" fontId="6" fillId="15" borderId="97" xfId="0" applyNumberFormat="1" applyFont="1" applyFill="1" applyBorder="1" applyAlignment="1">
      <alignment horizontal="center" vertical="center"/>
    </xf>
    <xf numFmtId="1" fontId="6" fillId="13" borderId="94" xfId="0" applyNumberFormat="1" applyFont="1" applyFill="1" applyBorder="1" applyAlignment="1">
      <alignment horizontal="center" vertical="center"/>
    </xf>
    <xf numFmtId="1" fontId="6" fillId="16" borderId="97" xfId="0" applyNumberFormat="1" applyFont="1" applyFill="1" applyBorder="1" applyAlignment="1">
      <alignment horizontal="center" vertical="center"/>
    </xf>
    <xf numFmtId="1" fontId="6" fillId="14" borderId="94" xfId="0" applyNumberFormat="1" applyFont="1" applyFill="1" applyBorder="1" applyAlignment="1">
      <alignment horizontal="center" vertical="center"/>
    </xf>
    <xf numFmtId="1" fontId="24" fillId="15" borderId="95" xfId="0" applyNumberFormat="1" applyFont="1" applyFill="1" applyBorder="1" applyAlignment="1">
      <alignment horizontal="center" vertical="center"/>
    </xf>
    <xf numFmtId="1" fontId="24" fillId="13" borderId="96" xfId="0" applyNumberFormat="1" applyFont="1" applyFill="1" applyBorder="1" applyAlignment="1">
      <alignment horizontal="center" vertical="center"/>
    </xf>
    <xf numFmtId="1" fontId="26" fillId="16" borderId="97" xfId="0" applyNumberFormat="1" applyFont="1" applyFill="1" applyBorder="1" applyAlignment="1">
      <alignment horizontal="center" vertical="center"/>
    </xf>
    <xf numFmtId="1" fontId="26" fillId="14" borderId="94" xfId="0" applyNumberFormat="1" applyFont="1" applyFill="1" applyBorder="1" applyAlignment="1">
      <alignment horizontal="center" vertical="center"/>
    </xf>
    <xf numFmtId="1" fontId="26" fillId="15" borderId="97" xfId="0" applyNumberFormat="1" applyFont="1" applyFill="1" applyBorder="1" applyAlignment="1">
      <alignment horizontal="center" vertical="center"/>
    </xf>
    <xf numFmtId="1" fontId="6" fillId="16" borderId="100" xfId="0" applyNumberFormat="1" applyFont="1" applyFill="1" applyBorder="1" applyAlignment="1">
      <alignment horizontal="center" vertical="center"/>
    </xf>
    <xf numFmtId="1" fontId="6" fillId="14" borderId="101" xfId="0" applyNumberFormat="1" applyFont="1" applyFill="1" applyBorder="1" applyAlignment="1">
      <alignment horizontal="center" vertical="center"/>
    </xf>
    <xf numFmtId="0" fontId="6" fillId="15" borderId="97" xfId="0" applyFont="1" applyFill="1" applyBorder="1" applyAlignment="1">
      <alignment horizontal="center" vertical="center"/>
    </xf>
    <xf numFmtId="0" fontId="6" fillId="16" borderId="97" xfId="0" applyFont="1" applyFill="1" applyBorder="1" applyAlignment="1">
      <alignment horizontal="center" vertical="center"/>
    </xf>
    <xf numFmtId="0" fontId="6" fillId="16" borderId="100" xfId="0" applyFont="1" applyFill="1" applyBorder="1" applyAlignment="1">
      <alignment horizontal="center" vertical="center"/>
    </xf>
    <xf numFmtId="0" fontId="6" fillId="14" borderId="101" xfId="0" applyFont="1" applyFill="1" applyBorder="1" applyAlignment="1">
      <alignment horizontal="center" vertical="center"/>
    </xf>
    <xf numFmtId="1" fontId="6" fillId="15" borderId="104" xfId="0" applyNumberFormat="1" applyFont="1" applyFill="1" applyBorder="1" applyAlignment="1">
      <alignment horizontal="center" vertical="center"/>
    </xf>
    <xf numFmtId="1" fontId="9" fillId="15" borderId="104" xfId="0" applyNumberFormat="1" applyFont="1" applyFill="1" applyBorder="1" applyAlignment="1">
      <alignment horizontal="center" vertical="center"/>
    </xf>
    <xf numFmtId="1" fontId="9" fillId="13" borderId="94" xfId="0" applyNumberFormat="1" applyFont="1" applyFill="1" applyBorder="1" applyAlignment="1">
      <alignment horizontal="center" vertical="center"/>
    </xf>
    <xf numFmtId="1" fontId="26" fillId="15" borderId="105" xfId="0" applyNumberFormat="1" applyFont="1" applyFill="1" applyBorder="1" applyAlignment="1">
      <alignment vertical="center"/>
    </xf>
    <xf numFmtId="1" fontId="26" fillId="13" borderId="106" xfId="0" applyNumberFormat="1" applyFont="1" applyFill="1" applyBorder="1" applyAlignment="1">
      <alignment vertical="center"/>
    </xf>
    <xf numFmtId="1" fontId="26" fillId="16" borderId="107" xfId="0" applyNumberFormat="1" applyFont="1" applyFill="1" applyBorder="1" applyAlignment="1">
      <alignment vertical="center"/>
    </xf>
    <xf numFmtId="1" fontId="26" fillId="14" borderId="108" xfId="0" applyNumberFormat="1" applyFont="1" applyFill="1" applyBorder="1" applyAlignment="1">
      <alignment vertical="center"/>
    </xf>
    <xf numFmtId="1" fontId="26" fillId="16" borderId="105" xfId="0" applyNumberFormat="1" applyFont="1" applyFill="1" applyBorder="1" applyAlignment="1">
      <alignment vertical="center"/>
    </xf>
    <xf numFmtId="1" fontId="26" fillId="14" borderId="106" xfId="0" applyNumberFormat="1" applyFont="1" applyFill="1" applyBorder="1" applyAlignment="1">
      <alignment vertical="center"/>
    </xf>
    <xf numFmtId="0" fontId="6" fillId="13" borderId="2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vertical="center" wrapText="1"/>
    </xf>
    <xf numFmtId="0" fontId="15" fillId="0" borderId="54" xfId="0" applyFont="1" applyBorder="1" applyAlignment="1">
      <alignment horizontal="left" vertical="center" wrapText="1"/>
    </xf>
    <xf numFmtId="0" fontId="7" fillId="0" borderId="55" xfId="0" applyFont="1" applyBorder="1" applyAlignment="1">
      <alignment vertical="center" wrapText="1"/>
    </xf>
    <xf numFmtId="0" fontId="3" fillId="0" borderId="55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110" xfId="0" applyFont="1" applyBorder="1" applyAlignment="1">
      <alignment vertical="center" wrapText="1"/>
    </xf>
    <xf numFmtId="0" fontId="3" fillId="0" borderId="78" xfId="0" applyFont="1" applyBorder="1" applyAlignment="1">
      <alignment vertical="center" wrapText="1"/>
    </xf>
    <xf numFmtId="0" fontId="4" fillId="0" borderId="110" xfId="0" applyFont="1" applyBorder="1"/>
    <xf numFmtId="0" fontId="15" fillId="0" borderId="87" xfId="0" applyFont="1" applyBorder="1" applyAlignment="1">
      <alignment vertical="center" wrapText="1"/>
    </xf>
    <xf numFmtId="0" fontId="15" fillId="0" borderId="55" xfId="0" applyFont="1" applyBorder="1" applyAlignment="1">
      <alignment vertical="center" wrapText="1"/>
    </xf>
    <xf numFmtId="0" fontId="4" fillId="0" borderId="111" xfId="0" applyFont="1" applyBorder="1" applyAlignment="1">
      <alignment vertical="center" wrapText="1"/>
    </xf>
    <xf numFmtId="0" fontId="3" fillId="0" borderId="11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3" fillId="0" borderId="114" xfId="0" applyFont="1" applyBorder="1" applyAlignment="1">
      <alignment vertical="center" wrapText="1"/>
    </xf>
    <xf numFmtId="0" fontId="7" fillId="0" borderId="111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10" fontId="4" fillId="0" borderId="55" xfId="0" applyNumberFormat="1" applyFont="1" applyBorder="1" applyAlignment="1">
      <alignment horizontal="left" vertical="center" wrapText="1"/>
    </xf>
    <xf numFmtId="0" fontId="3" fillId="0" borderId="55" xfId="0" applyFont="1" applyBorder="1" applyAlignment="1">
      <alignment vertical="center" wrapText="1"/>
    </xf>
    <xf numFmtId="0" fontId="3" fillId="0" borderId="111" xfId="0" applyFont="1" applyBorder="1" applyAlignment="1">
      <alignment vertical="center" wrapText="1"/>
    </xf>
    <xf numFmtId="0" fontId="15" fillId="0" borderId="111" xfId="0" applyFont="1" applyBorder="1" applyAlignment="1">
      <alignment vertical="center" wrapText="1"/>
    </xf>
    <xf numFmtId="0" fontId="3" fillId="0" borderId="110" xfId="0" applyFont="1" applyBorder="1" applyAlignment="1">
      <alignment vertical="center" wrapText="1"/>
    </xf>
    <xf numFmtId="1" fontId="6" fillId="15" borderId="115" xfId="0" applyNumberFormat="1" applyFont="1" applyFill="1" applyBorder="1" applyAlignment="1">
      <alignment horizontal="center" vertical="center"/>
    </xf>
    <xf numFmtId="1" fontId="26" fillId="15" borderId="116" xfId="0" applyNumberFormat="1" applyFont="1" applyFill="1" applyBorder="1" applyAlignment="1">
      <alignment vertical="center"/>
    </xf>
    <xf numFmtId="1" fontId="26" fillId="16" borderId="117" xfId="0" applyNumberFormat="1" applyFont="1" applyFill="1" applyBorder="1" applyAlignment="1">
      <alignment vertical="center"/>
    </xf>
    <xf numFmtId="1" fontId="26" fillId="16" borderId="116" xfId="0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1" fillId="0" borderId="11" xfId="1" applyFont="1" applyAlignment="1">
      <alignment wrapText="1"/>
    </xf>
    <xf numFmtId="164" fontId="32" fillId="4" borderId="118" xfId="0" applyNumberFormat="1" applyFont="1" applyFill="1" applyBorder="1" applyAlignment="1">
      <alignment horizontal="left" vertical="center"/>
    </xf>
    <xf numFmtId="164" fontId="32" fillId="4" borderId="119" xfId="0" applyNumberFormat="1" applyFont="1" applyFill="1" applyBorder="1" applyAlignment="1">
      <alignment horizontal="left" vertical="center"/>
    </xf>
    <xf numFmtId="164" fontId="32" fillId="7" borderId="118" xfId="0" applyNumberFormat="1" applyFont="1" applyFill="1" applyBorder="1" applyAlignment="1">
      <alignment horizontal="left" vertical="center"/>
    </xf>
    <xf numFmtId="164" fontId="38" fillId="17" borderId="120" xfId="0" applyNumberFormat="1" applyFont="1" applyFill="1" applyBorder="1" applyAlignment="1">
      <alignment horizontal="center" vertical="center"/>
    </xf>
    <xf numFmtId="164" fontId="38" fillId="5" borderId="122" xfId="0" applyNumberFormat="1" applyFont="1" applyFill="1" applyBorder="1" applyAlignment="1">
      <alignment horizontal="center" vertical="center"/>
    </xf>
    <xf numFmtId="164" fontId="38" fillId="13" borderId="120" xfId="0" applyNumberFormat="1" applyFont="1" applyFill="1" applyBorder="1" applyAlignment="1">
      <alignment horizontal="center" vertical="center"/>
    </xf>
    <xf numFmtId="164" fontId="38" fillId="13" borderId="123" xfId="0" applyNumberFormat="1" applyFont="1" applyFill="1" applyBorder="1" applyAlignment="1">
      <alignment horizontal="center" vertical="center"/>
    </xf>
    <xf numFmtId="164" fontId="38" fillId="5" borderId="124" xfId="0" applyNumberFormat="1" applyFont="1" applyFill="1" applyBorder="1" applyAlignment="1">
      <alignment horizontal="center" vertical="center"/>
    </xf>
    <xf numFmtId="164" fontId="38" fillId="13" borderId="121" xfId="0" applyNumberFormat="1" applyFont="1" applyFill="1" applyBorder="1" applyAlignment="1">
      <alignment horizontal="center" vertical="center"/>
    </xf>
    <xf numFmtId="0" fontId="26" fillId="0" borderId="125" xfId="0" applyFont="1" applyBorder="1" applyAlignment="1">
      <alignment vertical="center" wrapText="1"/>
    </xf>
    <xf numFmtId="0" fontId="3" fillId="0" borderId="126" xfId="0" applyFont="1" applyBorder="1" applyAlignment="1">
      <alignment vertical="center" wrapText="1"/>
    </xf>
    <xf numFmtId="0" fontId="4" fillId="6" borderId="128" xfId="0" applyFont="1" applyFill="1" applyBorder="1" applyAlignment="1">
      <alignment vertical="center" wrapText="1"/>
    </xf>
    <xf numFmtId="0" fontId="4" fillId="6" borderId="129" xfId="0" applyFont="1" applyFill="1" applyBorder="1" applyAlignment="1">
      <alignment vertical="center" wrapText="1"/>
    </xf>
    <xf numFmtId="0" fontId="4" fillId="6" borderId="130" xfId="0" applyFont="1" applyFill="1" applyBorder="1" applyAlignment="1">
      <alignment vertical="center" wrapText="1"/>
    </xf>
    <xf numFmtId="0" fontId="27" fillId="0" borderId="130" xfId="0" applyFont="1" applyBorder="1" applyAlignment="1">
      <alignment vertical="center" wrapText="1"/>
    </xf>
    <xf numFmtId="0" fontId="3" fillId="0" borderId="131" xfId="0" applyFont="1" applyBorder="1" applyAlignment="1">
      <alignment vertical="center" wrapText="1"/>
    </xf>
    <xf numFmtId="0" fontId="3" fillId="3" borderId="132" xfId="0" applyFont="1" applyFill="1" applyBorder="1" applyAlignment="1">
      <alignment horizontal="center" vertical="center" wrapText="1"/>
    </xf>
    <xf numFmtId="0" fontId="4" fillId="0" borderId="128" xfId="0" applyFont="1" applyBorder="1" applyAlignment="1">
      <alignment vertical="center" wrapText="1"/>
    </xf>
    <xf numFmtId="0" fontId="4" fillId="0" borderId="129" xfId="0" applyFont="1" applyBorder="1" applyAlignment="1">
      <alignment vertical="center" wrapText="1"/>
    </xf>
    <xf numFmtId="0" fontId="27" fillId="0" borderId="129" xfId="0" applyFont="1" applyBorder="1" applyAlignment="1">
      <alignment vertical="center" wrapText="1"/>
    </xf>
    <xf numFmtId="0" fontId="4" fillId="2" borderId="129" xfId="0" applyFont="1" applyFill="1" applyBorder="1" applyAlignment="1">
      <alignment vertical="center" wrapText="1"/>
    </xf>
    <xf numFmtId="0" fontId="4" fillId="0" borderId="130" xfId="0" applyFont="1" applyBorder="1" applyAlignment="1">
      <alignment vertical="center" wrapText="1"/>
    </xf>
    <xf numFmtId="0" fontId="26" fillId="3" borderId="13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vertical="center" wrapText="1"/>
    </xf>
    <xf numFmtId="0" fontId="23" fillId="0" borderId="128" xfId="0" applyFont="1" applyBorder="1" applyAlignment="1">
      <alignment vertical="center" wrapText="1"/>
    </xf>
    <xf numFmtId="0" fontId="40" fillId="0" borderId="129" xfId="0" applyFont="1" applyBorder="1" applyAlignment="1">
      <alignment vertical="center" wrapText="1"/>
    </xf>
    <xf numFmtId="0" fontId="40" fillId="0" borderId="130" xfId="0" applyFont="1" applyBorder="1" applyAlignment="1">
      <alignment vertical="center" wrapText="1"/>
    </xf>
    <xf numFmtId="0" fontId="40" fillId="0" borderId="133" xfId="0" applyFont="1" applyBorder="1" applyAlignment="1">
      <alignment vertical="center" wrapText="1"/>
    </xf>
    <xf numFmtId="0" fontId="23" fillId="6" borderId="129" xfId="0" applyFont="1" applyFill="1" applyBorder="1" applyAlignment="1">
      <alignment vertical="center" wrapText="1"/>
    </xf>
    <xf numFmtId="0" fontId="23" fillId="6" borderId="128" xfId="0" applyFont="1" applyFill="1" applyBorder="1" applyAlignment="1">
      <alignment vertical="center" wrapText="1"/>
    </xf>
    <xf numFmtId="0" fontId="10" fillId="0" borderId="129" xfId="0" applyFont="1" applyBorder="1" applyAlignment="1">
      <alignment vertical="center" wrapText="1"/>
    </xf>
    <xf numFmtId="0" fontId="15" fillId="0" borderId="134" xfId="0" applyFont="1" applyBorder="1" applyAlignment="1">
      <alignment vertical="center" wrapText="1"/>
    </xf>
    <xf numFmtId="0" fontId="15" fillId="6" borderId="135" xfId="0" applyFont="1" applyFill="1" applyBorder="1" applyAlignment="1">
      <alignment vertical="center" wrapText="1"/>
    </xf>
    <xf numFmtId="0" fontId="15" fillId="0" borderId="135" xfId="0" applyFont="1" applyBorder="1" applyAlignment="1">
      <alignment vertical="center" wrapText="1"/>
    </xf>
    <xf numFmtId="0" fontId="15" fillId="0" borderId="136" xfId="0" applyFont="1" applyBorder="1" applyAlignment="1">
      <alignment vertical="center" wrapText="1"/>
    </xf>
    <xf numFmtId="0" fontId="37" fillId="0" borderId="137" xfId="0" applyFont="1" applyBorder="1" applyAlignment="1">
      <alignment vertical="center" wrapText="1"/>
    </xf>
    <xf numFmtId="0" fontId="3" fillId="8" borderId="138" xfId="0" applyFont="1" applyFill="1" applyBorder="1" applyAlignment="1">
      <alignment horizontal="center" vertical="center" wrapText="1"/>
    </xf>
    <xf numFmtId="0" fontId="8" fillId="8" borderId="71" xfId="0" applyFont="1" applyFill="1" applyBorder="1" applyAlignment="1">
      <alignment horizontal="left" vertical="center" wrapText="1"/>
    </xf>
    <xf numFmtId="0" fontId="6" fillId="17" borderId="71" xfId="0" applyFont="1" applyFill="1" applyBorder="1" applyAlignment="1">
      <alignment horizontal="center" vertical="center" wrapText="1"/>
    </xf>
    <xf numFmtId="0" fontId="6" fillId="11" borderId="139" xfId="0" applyFont="1" applyFill="1" applyBorder="1" applyAlignment="1">
      <alignment horizontal="center" vertical="center" wrapText="1"/>
    </xf>
    <xf numFmtId="0" fontId="6" fillId="15" borderId="140" xfId="0" applyFont="1" applyFill="1" applyBorder="1" applyAlignment="1">
      <alignment horizontal="center" vertical="center" wrapText="1"/>
    </xf>
    <xf numFmtId="0" fontId="6" fillId="13" borderId="71" xfId="0" applyFont="1" applyFill="1" applyBorder="1" applyAlignment="1">
      <alignment horizontal="center" vertical="center" wrapText="1"/>
    </xf>
    <xf numFmtId="0" fontId="6" fillId="13" borderId="141" xfId="0" applyFont="1" applyFill="1" applyBorder="1" applyAlignment="1">
      <alignment horizontal="center" vertical="center" wrapText="1"/>
    </xf>
    <xf numFmtId="0" fontId="6" fillId="15" borderId="142" xfId="0" applyFont="1" applyFill="1" applyBorder="1" applyAlignment="1">
      <alignment horizontal="center" vertical="center" wrapText="1"/>
    </xf>
    <xf numFmtId="0" fontId="6" fillId="13" borderId="139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center" wrapText="1"/>
    </xf>
    <xf numFmtId="0" fontId="25" fillId="6" borderId="144" xfId="0" applyFont="1" applyFill="1" applyBorder="1" applyAlignment="1">
      <alignment horizontal="center" vertical="center" wrapText="1"/>
    </xf>
    <xf numFmtId="0" fontId="8" fillId="7" borderId="145" xfId="0" applyFont="1" applyFill="1" applyBorder="1" applyAlignment="1">
      <alignment horizontal="center" vertical="center" wrapText="1"/>
    </xf>
    <xf numFmtId="0" fontId="8" fillId="7" borderId="146" xfId="0" applyFont="1" applyFill="1" applyBorder="1" applyAlignment="1">
      <alignment horizontal="center" vertical="center" wrapText="1"/>
    </xf>
    <xf numFmtId="0" fontId="18" fillId="0" borderId="152" xfId="0" applyFont="1" applyBorder="1" applyAlignment="1">
      <alignment horizontal="center" vertical="center" wrapText="1"/>
    </xf>
    <xf numFmtId="1" fontId="6" fillId="13" borderId="101" xfId="0" applyNumberFormat="1" applyFont="1" applyFill="1" applyBorder="1" applyAlignment="1">
      <alignment horizontal="center" vertical="center"/>
    </xf>
    <xf numFmtId="1" fontId="6" fillId="15" borderId="100" xfId="0" applyNumberFormat="1" applyFont="1" applyFill="1" applyBorder="1" applyAlignment="1">
      <alignment horizontal="center" vertical="center"/>
    </xf>
    <xf numFmtId="1" fontId="6" fillId="13" borderId="15" xfId="0" applyNumberFormat="1" applyFont="1" applyFill="1" applyBorder="1" applyAlignment="1">
      <alignment horizontal="center" vertical="center"/>
    </xf>
    <xf numFmtId="1" fontId="6" fillId="15" borderId="21" xfId="0" applyNumberFormat="1" applyFont="1" applyFill="1" applyBorder="1" applyAlignment="1">
      <alignment horizontal="center" vertical="center"/>
    </xf>
    <xf numFmtId="1" fontId="6" fillId="13" borderId="43" xfId="0" applyNumberFormat="1" applyFont="1" applyFill="1" applyBorder="1" applyAlignment="1">
      <alignment horizontal="center" vertical="center"/>
    </xf>
    <xf numFmtId="0" fontId="3" fillId="3" borderId="138" xfId="0" applyFont="1" applyFill="1" applyBorder="1" applyAlignment="1">
      <alignment horizontal="center" vertical="center" wrapText="1"/>
    </xf>
    <xf numFmtId="0" fontId="8" fillId="7" borderId="71" xfId="0" applyFont="1" applyFill="1" applyBorder="1" applyAlignment="1">
      <alignment horizontal="left" vertical="center" wrapText="1"/>
    </xf>
    <xf numFmtId="0" fontId="6" fillId="11" borderId="154" xfId="0" applyFont="1" applyFill="1" applyBorder="1" applyAlignment="1">
      <alignment horizontal="center" vertical="center" wrapText="1"/>
    </xf>
    <xf numFmtId="0" fontId="3" fillId="0" borderId="144" xfId="0" applyFont="1" applyBorder="1" applyAlignment="1">
      <alignment vertical="center" wrapText="1"/>
    </xf>
    <xf numFmtId="0" fontId="8" fillId="6" borderId="145" xfId="0" applyFont="1" applyFill="1" applyBorder="1" applyAlignment="1">
      <alignment horizontal="left" vertical="center"/>
    </xf>
    <xf numFmtId="0" fontId="8" fillId="6" borderId="146" xfId="0" applyFont="1" applyFill="1" applyBorder="1" applyAlignment="1">
      <alignment horizontal="left" vertical="center"/>
    </xf>
    <xf numFmtId="0" fontId="24" fillId="17" borderId="155" xfId="0" applyFont="1" applyFill="1" applyBorder="1" applyAlignment="1">
      <alignment horizontal="center" vertical="center"/>
    </xf>
    <xf numFmtId="0" fontId="24" fillId="11" borderId="148" xfId="0" applyFont="1" applyFill="1" applyBorder="1" applyAlignment="1">
      <alignment horizontal="center" vertical="center"/>
    </xf>
    <xf numFmtId="1" fontId="24" fillId="15" borderId="126" xfId="0" applyNumberFormat="1" applyFont="1" applyFill="1" applyBorder="1" applyAlignment="1">
      <alignment horizontal="center" vertical="center"/>
    </xf>
    <xf numFmtId="1" fontId="24" fillId="13" borderId="156" xfId="0" applyNumberFormat="1" applyFont="1" applyFill="1" applyBorder="1" applyAlignment="1">
      <alignment horizontal="center" vertical="center"/>
    </xf>
    <xf numFmtId="1" fontId="24" fillId="13" borderId="157" xfId="0" applyNumberFormat="1" applyFont="1" applyFill="1" applyBorder="1" applyAlignment="1">
      <alignment horizontal="center" vertical="center"/>
    </xf>
    <xf numFmtId="1" fontId="24" fillId="15" borderId="152" xfId="0" applyNumberFormat="1" applyFont="1" applyFill="1" applyBorder="1" applyAlignment="1">
      <alignment horizontal="center" vertical="center"/>
    </xf>
    <xf numFmtId="1" fontId="24" fillId="13" borderId="147" xfId="0" applyNumberFormat="1" applyFont="1" applyFill="1" applyBorder="1" applyAlignment="1">
      <alignment horizontal="center" vertical="center"/>
    </xf>
    <xf numFmtId="0" fontId="3" fillId="0" borderId="152" xfId="0" applyFont="1" applyBorder="1" applyAlignment="1">
      <alignment vertical="center" wrapText="1"/>
    </xf>
    <xf numFmtId="1" fontId="6" fillId="15" borderId="158" xfId="0" applyNumberFormat="1" applyFont="1" applyFill="1" applyBorder="1" applyAlignment="1">
      <alignment horizontal="center" vertical="center"/>
    </xf>
    <xf numFmtId="1" fontId="6" fillId="13" borderId="21" xfId="0" applyNumberFormat="1" applyFont="1" applyFill="1" applyBorder="1" applyAlignment="1">
      <alignment horizontal="center" vertical="center"/>
    </xf>
    <xf numFmtId="1" fontId="6" fillId="15" borderId="111" xfId="0" applyNumberFormat="1" applyFont="1" applyFill="1" applyBorder="1" applyAlignment="1">
      <alignment horizontal="center" vertical="center"/>
    </xf>
    <xf numFmtId="0" fontId="28" fillId="3" borderId="159" xfId="0" applyFont="1" applyFill="1" applyBorder="1" applyAlignment="1">
      <alignment horizontal="center" vertical="center" wrapText="1"/>
    </xf>
    <xf numFmtId="0" fontId="8" fillId="7" borderId="142" xfId="0" applyFont="1" applyFill="1" applyBorder="1" applyAlignment="1">
      <alignment horizontal="left" vertical="center" wrapText="1"/>
    </xf>
    <xf numFmtId="0" fontId="6" fillId="17" borderId="153" xfId="0" applyFont="1" applyFill="1" applyBorder="1" applyAlignment="1">
      <alignment horizontal="center" vertical="center" wrapText="1"/>
    </xf>
    <xf numFmtId="0" fontId="6" fillId="11" borderId="160" xfId="0" applyFont="1" applyFill="1" applyBorder="1" applyAlignment="1">
      <alignment horizontal="center" vertical="center" wrapText="1"/>
    </xf>
    <xf numFmtId="0" fontId="3" fillId="0" borderId="127" xfId="0" applyFont="1" applyBorder="1" applyAlignment="1">
      <alignment vertical="center" wrapText="1"/>
    </xf>
    <xf numFmtId="1" fontId="8" fillId="6" borderId="161" xfId="0" applyNumberFormat="1" applyFont="1" applyFill="1" applyBorder="1" applyAlignment="1">
      <alignment horizontal="left" vertical="center"/>
    </xf>
    <xf numFmtId="1" fontId="8" fillId="6" borderId="146" xfId="0" applyNumberFormat="1" applyFont="1" applyFill="1" applyBorder="1" applyAlignment="1">
      <alignment horizontal="left" vertical="center"/>
    </xf>
    <xf numFmtId="1" fontId="8" fillId="6" borderId="145" xfId="0" applyNumberFormat="1" applyFont="1" applyFill="1" applyBorder="1" applyAlignment="1">
      <alignment horizontal="left" vertical="center"/>
    </xf>
    <xf numFmtId="1" fontId="24" fillId="17" borderId="155" xfId="0" applyNumberFormat="1" applyFont="1" applyFill="1" applyBorder="1" applyAlignment="1">
      <alignment horizontal="center" vertical="center"/>
    </xf>
    <xf numFmtId="1" fontId="24" fillId="11" borderId="148" xfId="0" applyNumberFormat="1" applyFont="1" applyFill="1" applyBorder="1" applyAlignment="1">
      <alignment horizontal="center" vertical="center"/>
    </xf>
    <xf numFmtId="0" fontId="24" fillId="17" borderId="149" xfId="0" applyFont="1" applyFill="1" applyBorder="1" applyAlignment="1">
      <alignment horizontal="center" vertical="center"/>
    </xf>
    <xf numFmtId="0" fontId="24" fillId="11" borderId="147" xfId="0" applyFont="1" applyFill="1" applyBorder="1" applyAlignment="1">
      <alignment horizontal="center" vertical="center"/>
    </xf>
    <xf numFmtId="1" fontId="24" fillId="15" borderId="163" xfId="0" applyNumberFormat="1" applyFont="1" applyFill="1" applyBorder="1" applyAlignment="1">
      <alignment horizontal="center" vertical="center"/>
    </xf>
    <xf numFmtId="1" fontId="24" fillId="13" borderId="149" xfId="0" applyNumberFormat="1" applyFont="1" applyFill="1" applyBorder="1" applyAlignment="1">
      <alignment horizontal="center" vertical="center"/>
    </xf>
    <xf numFmtId="1" fontId="24" fillId="15" borderId="156" xfId="0" applyNumberFormat="1" applyFont="1" applyFill="1" applyBorder="1" applyAlignment="1">
      <alignment horizontal="center" vertical="center"/>
    </xf>
    <xf numFmtId="0" fontId="33" fillId="0" borderId="164" xfId="0" applyFont="1" applyBorder="1" applyAlignment="1">
      <alignment vertical="center" wrapText="1"/>
    </xf>
    <xf numFmtId="0" fontId="26" fillId="17" borderId="36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26" fillId="15" borderId="165" xfId="0" applyFont="1" applyFill="1" applyBorder="1" applyAlignment="1">
      <alignment horizontal="center" vertical="center"/>
    </xf>
    <xf numFmtId="0" fontId="26" fillId="13" borderId="166" xfId="0" applyFont="1" applyFill="1" applyBorder="1" applyAlignment="1">
      <alignment horizontal="center" vertical="center"/>
    </xf>
    <xf numFmtId="0" fontId="26" fillId="13" borderId="167" xfId="0" applyFont="1" applyFill="1" applyBorder="1" applyAlignment="1">
      <alignment horizontal="center" vertical="center"/>
    </xf>
    <xf numFmtId="0" fontId="26" fillId="15" borderId="168" xfId="0" applyFont="1" applyFill="1" applyBorder="1" applyAlignment="1">
      <alignment horizontal="center" vertical="center"/>
    </xf>
    <xf numFmtId="0" fontId="26" fillId="15" borderId="169" xfId="0" applyFont="1" applyFill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26" fillId="2" borderId="144" xfId="0" applyFont="1" applyFill="1" applyBorder="1" applyAlignment="1">
      <alignment vertical="center" wrapText="1"/>
    </xf>
    <xf numFmtId="164" fontId="32" fillId="7" borderId="145" xfId="0" applyNumberFormat="1" applyFont="1" applyFill="1" applyBorder="1" applyAlignment="1">
      <alignment horizontal="left" vertical="center"/>
    </xf>
    <xf numFmtId="164" fontId="32" fillId="7" borderId="146" xfId="0" applyNumberFormat="1" applyFont="1" applyFill="1" applyBorder="1" applyAlignment="1">
      <alignment horizontal="left" vertical="center"/>
    </xf>
    <xf numFmtId="164" fontId="32" fillId="7" borderId="170" xfId="0" applyNumberFormat="1" applyFont="1" applyFill="1" applyBorder="1" applyAlignment="1">
      <alignment horizontal="left" vertical="center"/>
    </xf>
    <xf numFmtId="164" fontId="36" fillId="17" borderId="149" xfId="0" applyNumberFormat="1" applyFont="1" applyFill="1" applyBorder="1" applyAlignment="1">
      <alignment horizontal="center" vertical="center"/>
    </xf>
    <xf numFmtId="164" fontId="36" fillId="11" borderId="147" xfId="0" applyNumberFormat="1" applyFont="1" applyFill="1" applyBorder="1" applyAlignment="1">
      <alignment horizontal="center" vertical="center"/>
    </xf>
    <xf numFmtId="164" fontId="36" fillId="15" borderId="163" xfId="0" applyNumberFormat="1" applyFont="1" applyFill="1" applyBorder="1" applyAlignment="1">
      <alignment horizontal="center" vertical="center"/>
    </xf>
    <xf numFmtId="164" fontId="36" fillId="13" borderId="149" xfId="0" applyNumberFormat="1" applyFont="1" applyFill="1" applyBorder="1" applyAlignment="1">
      <alignment horizontal="center" vertical="center"/>
    </xf>
    <xf numFmtId="164" fontId="36" fillId="13" borderId="157" xfId="0" applyNumberFormat="1" applyFont="1" applyFill="1" applyBorder="1" applyAlignment="1">
      <alignment horizontal="center" vertical="center"/>
    </xf>
    <xf numFmtId="164" fontId="36" fillId="15" borderId="156" xfId="0" applyNumberFormat="1" applyFont="1" applyFill="1" applyBorder="1" applyAlignment="1">
      <alignment horizontal="center" vertical="center"/>
    </xf>
    <xf numFmtId="164" fontId="36" fillId="13" borderId="147" xfId="0" applyNumberFormat="1" applyFont="1" applyFill="1" applyBorder="1" applyAlignment="1">
      <alignment horizontal="center" vertical="center"/>
    </xf>
    <xf numFmtId="0" fontId="26" fillId="0" borderId="126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5" fillId="0" borderId="171" xfId="0" applyFont="1" applyBorder="1" applyAlignment="1">
      <alignment horizontal="center" vertical="center"/>
    </xf>
    <xf numFmtId="0" fontId="3" fillId="0" borderId="172" xfId="0" applyFont="1" applyBorder="1" applyAlignment="1">
      <alignment vertical="center" wrapText="1"/>
    </xf>
    <xf numFmtId="0" fontId="8" fillId="6" borderId="45" xfId="0" applyFont="1" applyFill="1" applyBorder="1" applyAlignment="1">
      <alignment horizontal="left" vertical="center"/>
    </xf>
    <xf numFmtId="1" fontId="24" fillId="11" borderId="12" xfId="0" applyNumberFormat="1" applyFont="1" applyFill="1" applyBorder="1" applyAlignment="1">
      <alignment horizontal="center" vertical="center"/>
    </xf>
    <xf numFmtId="164" fontId="38" fillId="11" borderId="121" xfId="0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vertical="center" wrapText="1"/>
    </xf>
    <xf numFmtId="1" fontId="9" fillId="20" borderId="28" xfId="0" applyNumberFormat="1" applyFont="1" applyFill="1" applyBorder="1" applyAlignment="1">
      <alignment horizontal="center" vertical="center"/>
    </xf>
    <xf numFmtId="1" fontId="9" fillId="12" borderId="52" xfId="0" applyNumberFormat="1" applyFont="1" applyFill="1" applyBorder="1" applyAlignment="1">
      <alignment horizontal="center" vertical="center"/>
    </xf>
    <xf numFmtId="1" fontId="26" fillId="15" borderId="107" xfId="0" applyNumberFormat="1" applyFont="1" applyFill="1" applyBorder="1" applyAlignment="1">
      <alignment vertical="center"/>
    </xf>
    <xf numFmtId="1" fontId="26" fillId="13" borderId="75" xfId="0" applyNumberFormat="1" applyFont="1" applyFill="1" applyBorder="1" applyAlignment="1">
      <alignment vertical="center"/>
    </xf>
    <xf numFmtId="1" fontId="26" fillId="13" borderId="108" xfId="0" applyNumberFormat="1" applyFont="1" applyFill="1" applyBorder="1" applyAlignment="1">
      <alignment vertical="center"/>
    </xf>
    <xf numFmtId="1" fontId="26" fillId="15" borderId="89" xfId="0" applyNumberFormat="1" applyFont="1" applyFill="1" applyBorder="1" applyAlignment="1">
      <alignment vertical="center"/>
    </xf>
    <xf numFmtId="1" fontId="26" fillId="15" borderId="117" xfId="0" applyNumberFormat="1" applyFont="1" applyFill="1" applyBorder="1" applyAlignment="1">
      <alignment vertical="center"/>
    </xf>
    <xf numFmtId="0" fontId="39" fillId="20" borderId="51" xfId="0" applyFont="1" applyFill="1" applyBorder="1" applyAlignment="1">
      <alignment horizontal="center" vertical="center"/>
    </xf>
    <xf numFmtId="0" fontId="6" fillId="12" borderId="173" xfId="0" applyFont="1" applyFill="1" applyBorder="1" applyAlignment="1">
      <alignment horizontal="center" vertical="center" wrapText="1"/>
    </xf>
    <xf numFmtId="0" fontId="8" fillId="7" borderId="147" xfId="0" applyFont="1" applyFill="1" applyBorder="1" applyAlignment="1">
      <alignment horizontal="center" vertical="center" wrapText="1"/>
    </xf>
    <xf numFmtId="164" fontId="31" fillId="0" borderId="56" xfId="1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0" fontId="48" fillId="0" borderId="11" xfId="0" applyFont="1" applyBorder="1" applyAlignment="1">
      <alignment vertical="center" wrapText="1"/>
    </xf>
    <xf numFmtId="0" fontId="47" fillId="0" borderId="0" xfId="0" applyFont="1"/>
    <xf numFmtId="0" fontId="0" fillId="0" borderId="0" xfId="0" applyAlignment="1">
      <alignment wrapText="1"/>
    </xf>
    <xf numFmtId="0" fontId="49" fillId="0" borderId="181" xfId="0" applyFont="1" applyBorder="1" applyAlignment="1">
      <alignment horizontal="right" vertical="center"/>
    </xf>
    <xf numFmtId="0" fontId="47" fillId="0" borderId="181" xfId="0" applyFont="1" applyBorder="1" applyAlignment="1">
      <alignment wrapText="1"/>
    </xf>
    <xf numFmtId="0" fontId="51" fillId="0" borderId="181" xfId="0" applyFont="1" applyBorder="1" applyAlignment="1">
      <alignment horizontal="right" vertical="center"/>
    </xf>
    <xf numFmtId="0" fontId="50" fillId="0" borderId="181" xfId="0" applyFont="1" applyBorder="1" applyAlignment="1">
      <alignment horizontal="left" vertical="center" wrapText="1"/>
    </xf>
    <xf numFmtId="164" fontId="30" fillId="0" borderId="185" xfId="1" applyNumberFormat="1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7" fillId="0" borderId="11" xfId="1" applyFont="1" applyAlignment="1">
      <alignment horizontal="left" vertical="center" wrapText="1"/>
    </xf>
    <xf numFmtId="164" fontId="36" fillId="0" borderId="11" xfId="1" applyNumberFormat="1" applyFont="1" applyAlignment="1">
      <alignment vertical="center"/>
    </xf>
    <xf numFmtId="0" fontId="53" fillId="0" borderId="11" xfId="0" applyFont="1" applyBorder="1" applyAlignment="1">
      <alignment horizontal="center" vertical="center"/>
    </xf>
    <xf numFmtId="0" fontId="17" fillId="22" borderId="206" xfId="1" applyFont="1" applyFill="1" applyBorder="1" applyAlignment="1">
      <alignment horizontal="center" vertical="center" wrapText="1"/>
    </xf>
    <xf numFmtId="164" fontId="31" fillId="0" borderId="51" xfId="1" applyNumberFormat="1" applyFont="1" applyBorder="1" applyAlignment="1">
      <alignment vertical="center"/>
    </xf>
    <xf numFmtId="164" fontId="31" fillId="0" borderId="58" xfId="1" applyNumberFormat="1" applyFont="1" applyBorder="1" applyAlignment="1">
      <alignment vertical="center"/>
    </xf>
    <xf numFmtId="0" fontId="17" fillId="22" borderId="194" xfId="1" applyFont="1" applyFill="1" applyBorder="1" applyAlignment="1">
      <alignment horizontal="center" vertical="center" wrapText="1"/>
    </xf>
    <xf numFmtId="164" fontId="52" fillId="0" borderId="51" xfId="1" applyNumberFormat="1" applyFont="1" applyBorder="1" applyAlignment="1">
      <alignment vertical="center"/>
    </xf>
    <xf numFmtId="164" fontId="52" fillId="0" borderId="58" xfId="1" applyNumberFormat="1" applyFont="1" applyBorder="1" applyAlignment="1">
      <alignment vertical="center"/>
    </xf>
    <xf numFmtId="164" fontId="31" fillId="0" borderId="185" xfId="1" applyNumberFormat="1" applyFont="1" applyBorder="1" applyAlignment="1">
      <alignment vertical="center"/>
    </xf>
    <xf numFmtId="164" fontId="55" fillId="24" borderId="178" xfId="1" applyNumberFormat="1" applyFont="1" applyFill="1" applyBorder="1" applyAlignment="1">
      <alignment vertical="center"/>
    </xf>
    <xf numFmtId="164" fontId="55" fillId="25" borderId="154" xfId="1" applyNumberFormat="1" applyFont="1" applyFill="1" applyBorder="1" applyAlignment="1">
      <alignment vertical="center"/>
    </xf>
    <xf numFmtId="164" fontId="55" fillId="24" borderId="37" xfId="1" applyNumberFormat="1" applyFont="1" applyFill="1" applyBorder="1" applyAlignment="1">
      <alignment vertical="center"/>
    </xf>
    <xf numFmtId="164" fontId="57" fillId="0" borderId="178" xfId="1" applyNumberFormat="1" applyFont="1" applyBorder="1" applyAlignment="1">
      <alignment vertical="center"/>
    </xf>
    <xf numFmtId="164" fontId="57" fillId="0" borderId="177" xfId="1" applyNumberFormat="1" applyFont="1" applyBorder="1" applyAlignment="1">
      <alignment vertical="center"/>
    </xf>
    <xf numFmtId="164" fontId="58" fillId="0" borderId="178" xfId="1" applyNumberFormat="1" applyFont="1" applyBorder="1" applyAlignment="1">
      <alignment vertical="center"/>
    </xf>
    <xf numFmtId="164" fontId="58" fillId="0" borderId="177" xfId="1" applyNumberFormat="1" applyFont="1" applyBorder="1" applyAlignment="1">
      <alignment vertical="center"/>
    </xf>
    <xf numFmtId="164" fontId="55" fillId="24" borderId="177" xfId="1" applyNumberFormat="1" applyFont="1" applyFill="1" applyBorder="1" applyAlignment="1">
      <alignment vertical="center"/>
    </xf>
    <xf numFmtId="0" fontId="0" fillId="0" borderId="110" xfId="0" applyBorder="1"/>
    <xf numFmtId="0" fontId="43" fillId="0" borderId="190" xfId="0" applyFont="1" applyBorder="1"/>
    <xf numFmtId="0" fontId="0" fillId="0" borderId="191" xfId="0" applyBorder="1"/>
    <xf numFmtId="0" fontId="43" fillId="5" borderId="190" xfId="0" applyFont="1" applyFill="1" applyBorder="1"/>
    <xf numFmtId="0" fontId="0" fillId="5" borderId="191" xfId="0" applyFill="1" applyBorder="1"/>
    <xf numFmtId="0" fontId="44" fillId="0" borderId="190" xfId="0" applyFont="1" applyBorder="1"/>
    <xf numFmtId="0" fontId="44" fillId="0" borderId="191" xfId="0" applyFont="1" applyBorder="1"/>
    <xf numFmtId="0" fontId="0" fillId="0" borderId="190" xfId="0" applyBorder="1"/>
    <xf numFmtId="0" fontId="0" fillId="0" borderId="60" xfId="0" applyBorder="1"/>
    <xf numFmtId="0" fontId="44" fillId="0" borderId="31" xfId="0" applyFont="1" applyBorder="1"/>
    <xf numFmtId="0" fontId="44" fillId="0" borderId="192" xfId="0" applyFont="1" applyBorder="1"/>
    <xf numFmtId="0" fontId="43" fillId="0" borderId="186" xfId="0" applyFont="1" applyBorder="1"/>
    <xf numFmtId="0" fontId="0" fillId="0" borderId="198" xfId="0" applyBorder="1"/>
    <xf numFmtId="0" fontId="59" fillId="0" borderId="190" xfId="0" applyFont="1" applyBorder="1"/>
    <xf numFmtId="0" fontId="59" fillId="0" borderId="191" xfId="0" applyFont="1" applyBorder="1"/>
    <xf numFmtId="0" fontId="60" fillId="0" borderId="190" xfId="0" applyFont="1" applyBorder="1"/>
    <xf numFmtId="0" fontId="60" fillId="0" borderId="191" xfId="0" applyFont="1" applyBorder="1"/>
    <xf numFmtId="0" fontId="44" fillId="0" borderId="11" xfId="0" applyFont="1" applyBorder="1"/>
    <xf numFmtId="0" fontId="59" fillId="0" borderId="11" xfId="0" applyFont="1" applyBorder="1"/>
    <xf numFmtId="0" fontId="43" fillId="0" borderId="0" xfId="0" applyFont="1"/>
    <xf numFmtId="0" fontId="59" fillId="0" borderId="186" xfId="0" applyFont="1" applyBorder="1"/>
    <xf numFmtId="0" fontId="59" fillId="0" borderId="198" xfId="0" applyFont="1" applyBorder="1"/>
    <xf numFmtId="0" fontId="59" fillId="0" borderId="31" xfId="0" applyFont="1" applyBorder="1"/>
    <xf numFmtId="0" fontId="59" fillId="0" borderId="192" xfId="0" applyFont="1" applyBorder="1"/>
    <xf numFmtId="164" fontId="57" fillId="0" borderId="154" xfId="1" applyNumberFormat="1" applyFont="1" applyBorder="1" applyAlignment="1">
      <alignment vertical="center"/>
    </xf>
    <xf numFmtId="164" fontId="57" fillId="0" borderId="37" xfId="1" applyNumberFormat="1" applyFont="1" applyBorder="1" applyAlignment="1">
      <alignment vertical="center"/>
    </xf>
    <xf numFmtId="164" fontId="31" fillId="0" borderId="210" xfId="1" applyNumberFormat="1" applyFont="1" applyBorder="1" applyAlignment="1">
      <alignment vertical="center"/>
    </xf>
    <xf numFmtId="164" fontId="30" fillId="0" borderId="40" xfId="1" applyNumberFormat="1" applyFont="1" applyBorder="1" applyAlignment="1">
      <alignment vertical="center"/>
    </xf>
    <xf numFmtId="164" fontId="31" fillId="0" borderId="33" xfId="1" applyNumberFormat="1" applyFont="1" applyBorder="1" applyAlignment="1">
      <alignment vertical="center"/>
    </xf>
    <xf numFmtId="164" fontId="31" fillId="0" borderId="211" xfId="1" applyNumberFormat="1" applyFont="1" applyBorder="1" applyAlignment="1">
      <alignment vertical="center"/>
    </xf>
    <xf numFmtId="164" fontId="55" fillId="25" borderId="37" xfId="1" applyNumberFormat="1" applyFont="1" applyFill="1" applyBorder="1" applyAlignment="1">
      <alignment vertical="center"/>
    </xf>
    <xf numFmtId="0" fontId="61" fillId="2" borderId="149" xfId="0" applyFont="1" applyFill="1" applyBorder="1" applyAlignment="1">
      <alignment horizontal="center" vertical="center" wrapText="1"/>
    </xf>
    <xf numFmtId="0" fontId="61" fillId="10" borderId="71" xfId="0" applyFont="1" applyFill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63" fillId="0" borderId="28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63" fillId="0" borderId="29" xfId="0" applyFont="1" applyBorder="1" applyAlignment="1">
      <alignment horizontal="center" vertical="center"/>
    </xf>
    <xf numFmtId="0" fontId="64" fillId="0" borderId="23" xfId="0" applyFont="1" applyBorder="1" applyAlignment="1">
      <alignment horizontal="center" vertical="center"/>
    </xf>
    <xf numFmtId="0" fontId="65" fillId="0" borderId="29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48" fillId="0" borderId="82" xfId="0" applyFont="1" applyBorder="1" applyAlignment="1">
      <alignment horizontal="center" vertical="center"/>
    </xf>
    <xf numFmtId="0" fontId="61" fillId="10" borderId="24" xfId="0" applyFont="1" applyFill="1" applyBorder="1" applyAlignment="1">
      <alignment horizontal="center" vertical="center" wrapText="1"/>
    </xf>
    <xf numFmtId="0" fontId="61" fillId="10" borderId="16" xfId="0" applyFont="1" applyFill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/>
    </xf>
    <xf numFmtId="0" fontId="48" fillId="9" borderId="14" xfId="0" applyFont="1" applyFill="1" applyBorder="1" applyAlignment="1">
      <alignment horizontal="center" vertical="center"/>
    </xf>
    <xf numFmtId="0" fontId="63" fillId="9" borderId="28" xfId="0" applyFont="1" applyFill="1" applyBorder="1" applyAlignment="1">
      <alignment horizontal="center" vertical="center"/>
    </xf>
    <xf numFmtId="0" fontId="66" fillId="0" borderId="14" xfId="0" applyFont="1" applyBorder="1" applyAlignment="1">
      <alignment horizontal="center" vertical="center"/>
    </xf>
    <xf numFmtId="0" fontId="65" fillId="0" borderId="2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66" xfId="0" applyFont="1" applyBorder="1" applyAlignment="1">
      <alignment horizontal="center" vertical="center"/>
    </xf>
    <xf numFmtId="0" fontId="48" fillId="0" borderId="67" xfId="0" applyFont="1" applyBorder="1" applyAlignment="1">
      <alignment horizontal="center" vertical="center"/>
    </xf>
    <xf numFmtId="0" fontId="48" fillId="0" borderId="68" xfId="0" applyFont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9" xfId="0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65" fillId="0" borderId="14" xfId="0" applyFont="1" applyBorder="1" applyAlignment="1">
      <alignment horizontal="center" vertical="center"/>
    </xf>
    <xf numFmtId="0" fontId="65" fillId="0" borderId="15" xfId="0" applyFont="1" applyBorder="1" applyAlignment="1">
      <alignment horizontal="center" vertical="center"/>
    </xf>
    <xf numFmtId="0" fontId="65" fillId="9" borderId="15" xfId="0" applyFont="1" applyFill="1" applyBorder="1" applyAlignment="1">
      <alignment horizontal="center" vertical="center"/>
    </xf>
    <xf numFmtId="0" fontId="48" fillId="0" borderId="149" xfId="0" applyFont="1" applyBorder="1" applyAlignment="1">
      <alignment horizontal="center" vertical="center"/>
    </xf>
    <xf numFmtId="0" fontId="63" fillId="9" borderId="27" xfId="0" applyFont="1" applyFill="1" applyBorder="1" applyAlignment="1">
      <alignment horizontal="center" vertical="center"/>
    </xf>
    <xf numFmtId="0" fontId="63" fillId="9" borderId="29" xfId="0" applyFont="1" applyFill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/>
    </xf>
    <xf numFmtId="0" fontId="61" fillId="10" borderId="26" xfId="0" applyFont="1" applyFill="1" applyBorder="1" applyAlignment="1">
      <alignment horizontal="center" vertical="center" wrapText="1"/>
    </xf>
    <xf numFmtId="0" fontId="61" fillId="10" borderId="70" xfId="0" applyFont="1" applyFill="1" applyBorder="1" applyAlignment="1">
      <alignment horizontal="center" vertical="center" wrapText="1"/>
    </xf>
    <xf numFmtId="0" fontId="62" fillId="0" borderId="41" xfId="0" applyFont="1" applyBorder="1" applyAlignment="1">
      <alignment horizontal="center" vertical="center"/>
    </xf>
    <xf numFmtId="0" fontId="62" fillId="0" borderId="42" xfId="0" applyFont="1" applyBorder="1" applyAlignment="1">
      <alignment horizontal="center" vertical="center"/>
    </xf>
    <xf numFmtId="0" fontId="65" fillId="0" borderId="43" xfId="0" applyFont="1" applyBorder="1" applyAlignment="1">
      <alignment horizontal="center" vertical="center"/>
    </xf>
    <xf numFmtId="0" fontId="48" fillId="0" borderId="147" xfId="0" applyFont="1" applyBorder="1" applyAlignment="1">
      <alignment horizontal="center" vertical="center"/>
    </xf>
    <xf numFmtId="0" fontId="61" fillId="10" borderId="139" xfId="0" applyFont="1" applyFill="1" applyBorder="1" applyAlignment="1">
      <alignment horizontal="center" vertical="center" wrapText="1"/>
    </xf>
    <xf numFmtId="0" fontId="61" fillId="10" borderId="153" xfId="0" applyFont="1" applyFill="1" applyBorder="1" applyAlignment="1">
      <alignment horizontal="center" vertical="center" wrapText="1"/>
    </xf>
    <xf numFmtId="1" fontId="67" fillId="0" borderId="42" xfId="0" applyNumberFormat="1" applyFont="1" applyBorder="1" applyAlignment="1">
      <alignment horizontal="center" vertical="center"/>
    </xf>
    <xf numFmtId="1" fontId="68" fillId="0" borderId="28" xfId="0" applyNumberFormat="1" applyFont="1" applyBorder="1" applyAlignment="1">
      <alignment horizontal="center" vertical="center"/>
    </xf>
    <xf numFmtId="1" fontId="67" fillId="9" borderId="43" xfId="0" applyNumberFormat="1" applyFont="1" applyFill="1" applyBorder="1" applyAlignment="1">
      <alignment horizontal="center" vertical="center"/>
    </xf>
    <xf numFmtId="1" fontId="68" fillId="9" borderId="28" xfId="0" applyNumberFormat="1" applyFont="1" applyFill="1" applyBorder="1" applyAlignment="1">
      <alignment horizontal="center" vertical="center"/>
    </xf>
    <xf numFmtId="1" fontId="66" fillId="0" borderId="43" xfId="0" applyNumberFormat="1" applyFont="1" applyBorder="1" applyAlignment="1">
      <alignment horizontal="center" vertical="center"/>
    </xf>
    <xf numFmtId="1" fontId="65" fillId="0" borderId="28" xfId="0" applyNumberFormat="1" applyFont="1" applyBorder="1" applyAlignment="1">
      <alignment horizontal="center" vertical="center"/>
    </xf>
    <xf numFmtId="0" fontId="66" fillId="0" borderId="43" xfId="0" applyFont="1" applyBorder="1" applyAlignment="1">
      <alignment horizontal="center" vertical="center"/>
    </xf>
    <xf numFmtId="1" fontId="48" fillId="0" borderId="147" xfId="0" applyNumberFormat="1" applyFont="1" applyBorder="1" applyAlignment="1">
      <alignment horizontal="center" vertical="center"/>
    </xf>
    <xf numFmtId="1" fontId="48" fillId="0" borderId="162" xfId="0" applyNumberFormat="1" applyFont="1" applyBorder="1" applyAlignment="1">
      <alignment horizontal="center" vertical="center"/>
    </xf>
    <xf numFmtId="0" fontId="61" fillId="10" borderId="46" xfId="0" applyFont="1" applyFill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/>
    </xf>
    <xf numFmtId="0" fontId="62" fillId="0" borderId="73" xfId="0" applyFont="1" applyBorder="1" applyAlignment="1">
      <alignment horizontal="center" vertical="center" wrapText="1"/>
    </xf>
    <xf numFmtId="0" fontId="62" fillId="9" borderId="27" xfId="0" applyFont="1" applyFill="1" applyBorder="1" applyAlignment="1">
      <alignment horizontal="center" vertical="center"/>
    </xf>
    <xf numFmtId="0" fontId="62" fillId="9" borderId="51" xfId="0" applyFont="1" applyFill="1" applyBorder="1" applyAlignment="1">
      <alignment horizontal="center" vertical="center" wrapText="1"/>
    </xf>
    <xf numFmtId="0" fontId="62" fillId="9" borderId="74" xfId="0" applyFont="1" applyFill="1" applyBorder="1" applyAlignment="1">
      <alignment horizontal="center" vertical="center" wrapText="1"/>
    </xf>
    <xf numFmtId="0" fontId="62" fillId="9" borderId="27" xfId="0" applyFont="1" applyFill="1" applyBorder="1" applyAlignment="1">
      <alignment horizontal="center" vertical="center" wrapText="1"/>
    </xf>
    <xf numFmtId="0" fontId="62" fillId="0" borderId="28" xfId="0" applyFont="1" applyBorder="1" applyAlignment="1">
      <alignment horizontal="center" vertical="center"/>
    </xf>
    <xf numFmtId="0" fontId="62" fillId="0" borderId="28" xfId="0" applyFont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 wrapText="1"/>
    </xf>
    <xf numFmtId="0" fontId="62" fillId="0" borderId="61" xfId="0" applyFont="1" applyBorder="1" applyAlignment="1">
      <alignment horizontal="center" vertical="center"/>
    </xf>
    <xf numFmtId="0" fontId="62" fillId="0" borderId="61" xfId="0" applyFont="1" applyBorder="1" applyAlignment="1">
      <alignment horizontal="center" vertical="center" wrapText="1"/>
    </xf>
    <xf numFmtId="0" fontId="65" fillId="0" borderId="36" xfId="0" applyFont="1" applyBorder="1" applyAlignment="1">
      <alignment horizontal="center" vertical="center"/>
    </xf>
    <xf numFmtId="164" fontId="62" fillId="0" borderId="149" xfId="0" applyNumberFormat="1" applyFont="1" applyBorder="1" applyAlignment="1">
      <alignment horizontal="center" vertical="center"/>
    </xf>
    <xf numFmtId="164" fontId="69" fillId="0" borderId="120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70" fillId="22" borderId="206" xfId="1" applyFont="1" applyFill="1" applyBorder="1" applyAlignment="1">
      <alignment horizontal="center" vertical="center" wrapText="1"/>
    </xf>
    <xf numFmtId="164" fontId="71" fillId="0" borderId="56" xfId="1" applyNumberFormat="1" applyFont="1" applyBorder="1" applyAlignment="1">
      <alignment vertical="center"/>
    </xf>
    <xf numFmtId="164" fontId="72" fillId="0" borderId="51" xfId="1" applyNumberFormat="1" applyFont="1" applyBorder="1" applyAlignment="1">
      <alignment vertical="center"/>
    </xf>
    <xf numFmtId="164" fontId="72" fillId="0" borderId="210" xfId="1" applyNumberFormat="1" applyFont="1" applyBorder="1" applyAlignment="1">
      <alignment vertical="center"/>
    </xf>
    <xf numFmtId="164" fontId="73" fillId="0" borderId="154" xfId="1" applyNumberFormat="1" applyFont="1" applyBorder="1" applyAlignment="1">
      <alignment vertical="center"/>
    </xf>
    <xf numFmtId="164" fontId="74" fillId="24" borderId="34" xfId="1" applyNumberFormat="1" applyFont="1" applyFill="1" applyBorder="1" applyAlignment="1">
      <alignment vertical="center"/>
    </xf>
    <xf numFmtId="0" fontId="70" fillId="0" borderId="11" xfId="1" applyFont="1" applyAlignment="1">
      <alignment horizontal="left" vertical="center" wrapText="1"/>
    </xf>
    <xf numFmtId="164" fontId="75" fillId="0" borderId="11" xfId="1" applyNumberFormat="1" applyFont="1" applyAlignment="1">
      <alignment vertical="center"/>
    </xf>
    <xf numFmtId="164" fontId="71" fillId="0" borderId="185" xfId="1" applyNumberFormat="1" applyFont="1" applyBorder="1" applyAlignment="1">
      <alignment vertical="center"/>
    </xf>
    <xf numFmtId="164" fontId="76" fillId="0" borderId="58" xfId="1" applyNumberFormat="1" applyFont="1" applyBorder="1" applyAlignment="1">
      <alignment vertical="center"/>
    </xf>
    <xf numFmtId="164" fontId="77" fillId="0" borderId="178" xfId="1" applyNumberFormat="1" applyFont="1" applyBorder="1" applyAlignment="1">
      <alignment vertical="center"/>
    </xf>
    <xf numFmtId="164" fontId="74" fillId="25" borderId="178" xfId="1" applyNumberFormat="1" applyFont="1" applyFill="1" applyBorder="1" applyAlignment="1">
      <alignment vertical="center"/>
    </xf>
    <xf numFmtId="164" fontId="72" fillId="0" borderId="185" xfId="1" applyNumberFormat="1" applyFont="1" applyBorder="1" applyAlignment="1">
      <alignment vertical="center"/>
    </xf>
    <xf numFmtId="164" fontId="72" fillId="0" borderId="58" xfId="1" applyNumberFormat="1" applyFont="1" applyBorder="1" applyAlignment="1">
      <alignment vertical="center"/>
    </xf>
    <xf numFmtId="164" fontId="73" fillId="0" borderId="178" xfId="1" applyNumberFormat="1" applyFont="1" applyBorder="1" applyAlignment="1">
      <alignment vertical="center"/>
    </xf>
    <xf numFmtId="164" fontId="74" fillId="25" borderId="154" xfId="1" applyNumberFormat="1" applyFont="1" applyFill="1" applyBorder="1" applyAlignment="1">
      <alignment vertical="center"/>
    </xf>
    <xf numFmtId="0" fontId="78" fillId="0" borderId="11" xfId="0" applyFont="1" applyBorder="1" applyAlignment="1">
      <alignment horizontal="center" vertical="top" wrapText="1"/>
    </xf>
    <xf numFmtId="0" fontId="79" fillId="0" borderId="0" xfId="0" applyFont="1" applyAlignment="1">
      <alignment horizontal="center"/>
    </xf>
    <xf numFmtId="0" fontId="48" fillId="0" borderId="181" xfId="0" applyFont="1" applyBorder="1" applyAlignment="1">
      <alignment horizontal="left" vertical="center"/>
    </xf>
    <xf numFmtId="0" fontId="63" fillId="0" borderId="181" xfId="0" applyFont="1" applyBorder="1" applyAlignment="1">
      <alignment horizontal="left" vertical="center"/>
    </xf>
    <xf numFmtId="0" fontId="61" fillId="0" borderId="181" xfId="0" applyFont="1" applyBorder="1" applyAlignment="1">
      <alignment horizontal="center" vertical="center"/>
    </xf>
    <xf numFmtId="0" fontId="80" fillId="0" borderId="181" xfId="0" applyFont="1" applyBorder="1" applyAlignment="1">
      <alignment vertical="center"/>
    </xf>
    <xf numFmtId="0" fontId="61" fillId="0" borderId="181" xfId="0" applyFont="1" applyBorder="1" applyAlignment="1">
      <alignment horizontal="left" vertical="center"/>
    </xf>
    <xf numFmtId="165" fontId="48" fillId="0" borderId="181" xfId="0" applyNumberFormat="1" applyFont="1" applyBorder="1" applyAlignment="1">
      <alignment horizontal="center" vertical="center"/>
    </xf>
    <xf numFmtId="165" fontId="63" fillId="0" borderId="181" xfId="0" applyNumberFormat="1" applyFont="1" applyBorder="1" applyAlignment="1">
      <alignment horizontal="center" vertical="center"/>
    </xf>
    <xf numFmtId="165" fontId="61" fillId="0" borderId="181" xfId="0" applyNumberFormat="1" applyFont="1" applyBorder="1" applyAlignment="1">
      <alignment horizontal="center" vertical="center"/>
    </xf>
    <xf numFmtId="0" fontId="81" fillId="0" borderId="181" xfId="0" applyFont="1" applyBorder="1" applyAlignment="1">
      <alignment horizontal="left" vertical="center"/>
    </xf>
    <xf numFmtId="165" fontId="81" fillId="0" borderId="181" xfId="0" applyNumberFormat="1" applyFont="1" applyBorder="1" applyAlignment="1">
      <alignment horizontal="center" vertical="center"/>
    </xf>
    <xf numFmtId="0" fontId="81" fillId="0" borderId="11" xfId="0" applyFont="1" applyBorder="1" applyAlignment="1">
      <alignment horizontal="left" vertical="center"/>
    </xf>
    <xf numFmtId="165" fontId="81" fillId="0" borderId="11" xfId="0" applyNumberFormat="1" applyFont="1" applyBorder="1" applyAlignment="1">
      <alignment horizontal="center" vertical="center"/>
    </xf>
    <xf numFmtId="166" fontId="6" fillId="11" borderId="58" xfId="0" applyNumberFormat="1" applyFont="1" applyFill="1" applyBorder="1" applyAlignment="1">
      <alignment horizontal="center" vertical="center" wrapText="1"/>
    </xf>
    <xf numFmtId="0" fontId="56" fillId="0" borderId="178" xfId="1" applyFont="1" applyBorder="1" applyAlignment="1">
      <alignment horizontal="left" vertical="center" wrapText="1"/>
    </xf>
    <xf numFmtId="0" fontId="56" fillId="0" borderId="179" xfId="1" applyFont="1" applyBorder="1" applyAlignment="1">
      <alignment horizontal="left" vertical="center" wrapText="1"/>
    </xf>
    <xf numFmtId="0" fontId="56" fillId="0" borderId="205" xfId="1" applyFont="1" applyBorder="1" applyAlignment="1">
      <alignment horizontal="left" vertical="center" wrapText="1"/>
    </xf>
    <xf numFmtId="0" fontId="29" fillId="0" borderId="31" xfId="1" applyFont="1" applyBorder="1" applyAlignment="1">
      <alignment horizontal="left" vertical="center" wrapText="1"/>
    </xf>
    <xf numFmtId="0" fontId="29" fillId="0" borderId="208" xfId="1" applyFont="1" applyBorder="1" applyAlignment="1">
      <alignment horizontal="left" vertical="center" wrapText="1"/>
    </xf>
    <xf numFmtId="0" fontId="29" fillId="0" borderId="209" xfId="1" applyFont="1" applyBorder="1" applyAlignment="1">
      <alignment horizontal="left" vertical="center" wrapText="1"/>
    </xf>
    <xf numFmtId="0" fontId="22" fillId="23" borderId="181" xfId="0" applyFont="1" applyFill="1" applyBorder="1" applyAlignment="1">
      <alignment horizontal="center" vertical="center"/>
    </xf>
    <xf numFmtId="0" fontId="22" fillId="24" borderId="207" xfId="0" applyFont="1" applyFill="1" applyBorder="1" applyAlignment="1">
      <alignment horizontal="center" vertical="center"/>
    </xf>
    <xf numFmtId="0" fontId="22" fillId="24" borderId="181" xfId="0" applyFont="1" applyFill="1" applyBorder="1" applyAlignment="1">
      <alignment horizontal="center" vertical="center"/>
    </xf>
    <xf numFmtId="0" fontId="22" fillId="25" borderId="207" xfId="0" applyFont="1" applyFill="1" applyBorder="1" applyAlignment="1">
      <alignment horizontal="center" vertical="center"/>
    </xf>
    <xf numFmtId="0" fontId="22" fillId="25" borderId="181" xfId="0" applyFont="1" applyFill="1" applyBorder="1" applyAlignment="1">
      <alignment horizontal="center" vertical="center"/>
    </xf>
    <xf numFmtId="0" fontId="56" fillId="0" borderId="154" xfId="1" applyFont="1" applyBorder="1" applyAlignment="1">
      <alignment horizontal="left" vertical="center" wrapText="1"/>
    </xf>
    <xf numFmtId="0" fontId="56" fillId="0" borderId="201" xfId="1" applyFont="1" applyBorder="1" applyAlignment="1">
      <alignment horizontal="left" vertical="center" wrapText="1"/>
    </xf>
    <xf numFmtId="0" fontId="29" fillId="0" borderId="190" xfId="1" applyFont="1" applyBorder="1" applyAlignment="1">
      <alignment horizontal="left" vertical="center" wrapText="1"/>
    </xf>
    <xf numFmtId="0" fontId="29" fillId="0" borderId="181" xfId="1" applyFont="1" applyBorder="1" applyAlignment="1">
      <alignment horizontal="left" vertical="center" wrapText="1"/>
    </xf>
    <xf numFmtId="0" fontId="29" fillId="0" borderId="193" xfId="1" applyFont="1" applyBorder="1" applyAlignment="1">
      <alignment horizontal="left" vertical="center" wrapText="1"/>
    </xf>
    <xf numFmtId="0" fontId="56" fillId="0" borderId="183" xfId="1" applyFont="1" applyBorder="1" applyAlignment="1">
      <alignment horizontal="left" vertical="center" wrapText="1"/>
    </xf>
    <xf numFmtId="0" fontId="56" fillId="0" borderId="199" xfId="1" applyFont="1" applyBorder="1" applyAlignment="1">
      <alignment horizontal="left" vertical="center" wrapText="1"/>
    </xf>
    <xf numFmtId="0" fontId="56" fillId="0" borderId="200" xfId="1" applyFont="1" applyBorder="1" applyAlignment="1">
      <alignment horizontal="left" vertical="center" wrapText="1"/>
    </xf>
    <xf numFmtId="0" fontId="6" fillId="15" borderId="150" xfId="0" applyFont="1" applyFill="1" applyBorder="1" applyAlignment="1">
      <alignment horizontal="center" vertical="center" wrapText="1"/>
    </xf>
    <xf numFmtId="0" fontId="6" fillId="15" borderId="148" xfId="0" applyFont="1" applyFill="1" applyBorder="1" applyAlignment="1">
      <alignment horizontal="center" vertical="center" wrapText="1"/>
    </xf>
    <xf numFmtId="0" fontId="6" fillId="15" borderId="151" xfId="0" applyFont="1" applyFill="1" applyBorder="1" applyAlignment="1">
      <alignment horizontal="center" vertical="center" wrapText="1"/>
    </xf>
    <xf numFmtId="1" fontId="26" fillId="15" borderId="86" xfId="0" applyNumberFormat="1" applyFont="1" applyFill="1" applyBorder="1" applyAlignment="1">
      <alignment horizontal="center" vertical="center"/>
    </xf>
    <xf numFmtId="1" fontId="26" fillId="15" borderId="85" xfId="0" applyNumberFormat="1" applyFont="1" applyFill="1" applyBorder="1" applyAlignment="1">
      <alignment horizontal="center" vertical="center"/>
    </xf>
    <xf numFmtId="1" fontId="26" fillId="15" borderId="98" xfId="0" applyNumberFormat="1" applyFont="1" applyFill="1" applyBorder="1" applyAlignment="1">
      <alignment horizontal="center" vertical="center"/>
    </xf>
    <xf numFmtId="1" fontId="26" fillId="15" borderId="92" xfId="0" applyNumberFormat="1" applyFont="1" applyFill="1" applyBorder="1" applyAlignment="1">
      <alignment horizontal="center" vertical="center"/>
    </xf>
    <xf numFmtId="0" fontId="6" fillId="19" borderId="29" xfId="0" applyFont="1" applyFill="1" applyBorder="1" applyAlignment="1">
      <alignment horizontal="center" vertical="center"/>
    </xf>
    <xf numFmtId="0" fontId="6" fillId="19" borderId="62" xfId="0" applyFont="1" applyFill="1" applyBorder="1" applyAlignment="1">
      <alignment horizontal="center" vertical="center"/>
    </xf>
    <xf numFmtId="0" fontId="6" fillId="11" borderId="57" xfId="0" applyFont="1" applyFill="1" applyBorder="1" applyAlignment="1">
      <alignment horizontal="center" vertical="center"/>
    </xf>
    <xf numFmtId="0" fontId="6" fillId="11" borderId="80" xfId="0" applyFont="1" applyFill="1" applyBorder="1" applyAlignment="1">
      <alignment horizontal="center" vertical="center"/>
    </xf>
    <xf numFmtId="1" fontId="26" fillId="15" borderId="100" xfId="0" applyNumberFormat="1" applyFont="1" applyFill="1" applyBorder="1" applyAlignment="1">
      <alignment horizontal="center" vertical="center"/>
    </xf>
    <xf numFmtId="1" fontId="26" fillId="15" borderId="102" xfId="0" applyNumberFormat="1" applyFont="1" applyFill="1" applyBorder="1" applyAlignment="1">
      <alignment horizontal="center" vertical="center"/>
    </xf>
    <xf numFmtId="1" fontId="26" fillId="13" borderId="15" xfId="0" applyNumberFormat="1" applyFont="1" applyFill="1" applyBorder="1" applyAlignment="1">
      <alignment horizontal="center" vertical="center"/>
    </xf>
    <xf numFmtId="1" fontId="26" fillId="13" borderId="38" xfId="0" applyNumberFormat="1" applyFont="1" applyFill="1" applyBorder="1" applyAlignment="1">
      <alignment horizontal="center" vertical="center"/>
    </xf>
    <xf numFmtId="1" fontId="26" fillId="13" borderId="101" xfId="0" applyNumberFormat="1" applyFont="1" applyFill="1" applyBorder="1" applyAlignment="1">
      <alignment horizontal="center" vertical="center"/>
    </xf>
    <xf numFmtId="1" fontId="26" fillId="13" borderId="103" xfId="0" applyNumberFormat="1" applyFont="1" applyFill="1" applyBorder="1" applyAlignment="1">
      <alignment horizontal="center" vertical="center"/>
    </xf>
    <xf numFmtId="0" fontId="6" fillId="19" borderId="36" xfId="0" applyFont="1" applyFill="1" applyBorder="1" applyAlignment="1">
      <alignment horizontal="center" vertical="center"/>
    </xf>
    <xf numFmtId="0" fontId="6" fillId="19" borderId="27" xfId="0" applyFont="1" applyFill="1" applyBorder="1" applyAlignment="1">
      <alignment horizontal="center" vertical="center"/>
    </xf>
    <xf numFmtId="0" fontId="6" fillId="11" borderId="60" xfId="0" applyFont="1" applyFill="1" applyBorder="1" applyAlignment="1">
      <alignment horizontal="center" vertical="center"/>
    </xf>
    <xf numFmtId="0" fontId="6" fillId="11" borderId="79" xfId="0" applyFont="1" applyFill="1" applyBorder="1" applyAlignment="1">
      <alignment horizontal="center" vertical="center"/>
    </xf>
    <xf numFmtId="1" fontId="26" fillId="13" borderId="72" xfId="0" applyNumberFormat="1" applyFont="1" applyFill="1" applyBorder="1" applyAlignment="1">
      <alignment horizontal="center" vertical="center"/>
    </xf>
    <xf numFmtId="1" fontId="26" fillId="13" borderId="13" xfId="0" applyNumberFormat="1" applyFont="1" applyFill="1" applyBorder="1" applyAlignment="1">
      <alignment horizontal="center" vertical="center"/>
    </xf>
    <xf numFmtId="1" fontId="26" fillId="13" borderId="99" xfId="0" applyNumberFormat="1" applyFont="1" applyFill="1" applyBorder="1" applyAlignment="1">
      <alignment horizontal="center" vertical="center"/>
    </xf>
    <xf numFmtId="1" fontId="26" fillId="13" borderId="93" xfId="0" applyNumberFormat="1" applyFont="1" applyFill="1" applyBorder="1" applyAlignment="1">
      <alignment horizontal="center" vertical="center"/>
    </xf>
    <xf numFmtId="0" fontId="15" fillId="0" borderId="39" xfId="0" applyFont="1" applyBorder="1" applyAlignment="1">
      <alignment horizontal="left" vertical="center" wrapText="1"/>
    </xf>
    <xf numFmtId="0" fontId="15" fillId="0" borderId="113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110" xfId="0" applyFont="1" applyBorder="1" applyAlignment="1">
      <alignment horizontal="left" vertical="center" wrapText="1"/>
    </xf>
    <xf numFmtId="1" fontId="26" fillId="15" borderId="21" xfId="0" applyNumberFormat="1" applyFont="1" applyFill="1" applyBorder="1" applyAlignment="1">
      <alignment horizontal="center" vertical="center"/>
    </xf>
    <xf numFmtId="1" fontId="26" fillId="15" borderId="76" xfId="0" applyNumberFormat="1" applyFont="1" applyFill="1" applyBorder="1" applyAlignment="1">
      <alignment horizontal="center" vertical="center"/>
    </xf>
    <xf numFmtId="1" fontId="26" fillId="13" borderId="43" xfId="0" applyNumberFormat="1" applyFont="1" applyFill="1" applyBorder="1" applyAlignment="1">
      <alignment horizontal="center" vertical="center"/>
    </xf>
    <xf numFmtId="1" fontId="26" fillId="13" borderId="77" xfId="0" applyNumberFormat="1" applyFont="1" applyFill="1" applyBorder="1" applyAlignment="1">
      <alignment horizontal="center" vertical="center"/>
    </xf>
    <xf numFmtId="1" fontId="26" fillId="13" borderId="109" xfId="0" applyNumberFormat="1" applyFont="1" applyFill="1" applyBorder="1" applyAlignment="1">
      <alignment horizontal="center" vertical="center"/>
    </xf>
    <xf numFmtId="1" fontId="26" fillId="13" borderId="41" xfId="0" applyNumberFormat="1" applyFont="1" applyFill="1" applyBorder="1" applyAlignment="1">
      <alignment horizontal="center" vertical="center"/>
    </xf>
    <xf numFmtId="0" fontId="55" fillId="0" borderId="174" xfId="1" applyFont="1" applyBorder="1" applyAlignment="1">
      <alignment horizontal="left" vertical="center" wrapText="1"/>
    </xf>
    <xf numFmtId="0" fontId="55" fillId="0" borderId="175" xfId="1" applyFont="1" applyBorder="1" applyAlignment="1">
      <alignment horizontal="left" vertical="center" wrapText="1"/>
    </xf>
    <xf numFmtId="0" fontId="55" fillId="0" borderId="180" xfId="1" applyFont="1" applyBorder="1" applyAlignment="1">
      <alignment horizontal="left" vertical="center" wrapText="1"/>
    </xf>
    <xf numFmtId="0" fontId="17" fillId="0" borderId="147" xfId="0" applyFont="1" applyBorder="1" applyAlignment="1">
      <alignment horizontal="center" vertical="center" wrapText="1"/>
    </xf>
    <xf numFmtId="0" fontId="6" fillId="0" borderId="148" xfId="0" applyFont="1" applyBorder="1" applyAlignment="1">
      <alignment horizontal="center" vertical="center" wrapText="1"/>
    </xf>
    <xf numFmtId="0" fontId="9" fillId="7" borderId="188" xfId="1" applyFont="1" applyFill="1" applyBorder="1" applyAlignment="1">
      <alignment horizontal="left" vertical="center" wrapText="1"/>
    </xf>
    <xf numFmtId="0" fontId="9" fillId="7" borderId="189" xfId="1" applyFont="1" applyFill="1" applyBorder="1" applyAlignment="1">
      <alignment horizontal="left" vertical="center" wrapText="1"/>
    </xf>
    <xf numFmtId="0" fontId="29" fillId="0" borderId="30" xfId="1" applyFont="1" applyBorder="1" applyAlignment="1">
      <alignment horizontal="left" vertical="center" wrapText="1"/>
    </xf>
    <xf numFmtId="0" fontId="29" fillId="0" borderId="47" xfId="1" applyFont="1" applyBorder="1" applyAlignment="1">
      <alignment horizontal="left" vertical="center" wrapText="1"/>
    </xf>
    <xf numFmtId="0" fontId="29" fillId="0" borderId="32" xfId="1" applyFont="1" applyBorder="1" applyAlignment="1">
      <alignment horizontal="left" vertical="center" wrapText="1"/>
    </xf>
    <xf numFmtId="0" fontId="42" fillId="0" borderId="183" xfId="1" applyFont="1" applyBorder="1" applyAlignment="1">
      <alignment horizontal="left" vertical="center" wrapText="1"/>
    </xf>
    <xf numFmtId="0" fontId="42" fillId="0" borderId="199" xfId="1" applyFont="1" applyBorder="1" applyAlignment="1">
      <alignment horizontal="left" vertical="center" wrapText="1"/>
    </xf>
    <xf numFmtId="0" fontId="42" fillId="0" borderId="200" xfId="1" applyFont="1" applyBorder="1" applyAlignment="1">
      <alignment horizontal="left" vertical="center" wrapText="1"/>
    </xf>
    <xf numFmtId="0" fontId="42" fillId="0" borderId="154" xfId="1" applyFont="1" applyBorder="1" applyAlignment="1">
      <alignment horizontal="left" vertical="center" wrapText="1"/>
    </xf>
    <xf numFmtId="0" fontId="42" fillId="0" borderId="201" xfId="1" applyFont="1" applyBorder="1" applyAlignment="1">
      <alignment horizontal="left" vertical="center" wrapText="1"/>
    </xf>
    <xf numFmtId="0" fontId="42" fillId="0" borderId="202" xfId="1" applyFont="1" applyBorder="1" applyAlignment="1">
      <alignment horizontal="left" vertical="center" wrapText="1"/>
    </xf>
    <xf numFmtId="0" fontId="42" fillId="0" borderId="184" xfId="1" applyFont="1" applyBorder="1" applyAlignment="1">
      <alignment horizontal="left" vertical="center" wrapText="1"/>
    </xf>
    <xf numFmtId="0" fontId="34" fillId="6" borderId="17" xfId="0" applyFont="1" applyFill="1" applyBorder="1" applyAlignment="1">
      <alignment horizontal="left" vertical="center"/>
    </xf>
    <xf numFmtId="0" fontId="17" fillId="8" borderId="194" xfId="1" applyFont="1" applyFill="1" applyBorder="1" applyAlignment="1">
      <alignment horizontal="center" vertical="center" wrapText="1"/>
    </xf>
    <xf numFmtId="0" fontId="17" fillId="8" borderId="189" xfId="1" applyFont="1" applyFill="1" applyBorder="1" applyAlignment="1">
      <alignment horizontal="center" vertical="center" wrapText="1"/>
    </xf>
    <xf numFmtId="0" fontId="17" fillId="8" borderId="39" xfId="1" applyFont="1" applyFill="1" applyBorder="1" applyAlignment="1">
      <alignment horizontal="center" vertical="center" wrapText="1"/>
    </xf>
    <xf numFmtId="0" fontId="9" fillId="22" borderId="188" xfId="1" applyFont="1" applyFill="1" applyBorder="1" applyAlignment="1">
      <alignment horizontal="left" vertical="center" wrapText="1"/>
    </xf>
    <xf numFmtId="0" fontId="9" fillId="22" borderId="189" xfId="1" applyFont="1" applyFill="1" applyBorder="1" applyAlignment="1">
      <alignment horizontal="left" vertical="center" wrapText="1"/>
    </xf>
    <xf numFmtId="0" fontId="9" fillId="22" borderId="204" xfId="1" applyFont="1" applyFill="1" applyBorder="1" applyAlignment="1">
      <alignment horizontal="left" vertical="center" wrapText="1"/>
    </xf>
    <xf numFmtId="164" fontId="30" fillId="0" borderId="195" xfId="1" applyNumberFormat="1" applyFont="1" applyBorder="1" applyAlignment="1">
      <alignment horizontal="center" vertical="center"/>
    </xf>
    <xf numFmtId="164" fontId="30" fillId="0" borderId="196" xfId="1" applyNumberFormat="1" applyFont="1" applyBorder="1" applyAlignment="1">
      <alignment horizontal="center" vertical="center"/>
    </xf>
    <xf numFmtId="164" fontId="30" fillId="0" borderId="197" xfId="1" applyNumberFormat="1" applyFont="1" applyBorder="1" applyAlignment="1">
      <alignment horizontal="center" vertical="center"/>
    </xf>
    <xf numFmtId="164" fontId="30" fillId="0" borderId="57" xfId="1" applyNumberFormat="1" applyFont="1" applyBorder="1" applyAlignment="1">
      <alignment horizontal="center" vertical="center"/>
    </xf>
    <xf numFmtId="164" fontId="30" fillId="0" borderId="53" xfId="1" applyNumberFormat="1" applyFont="1" applyBorder="1" applyAlignment="1">
      <alignment horizontal="center" vertical="center"/>
    </xf>
    <xf numFmtId="164" fontId="30" fillId="0" borderId="111" xfId="1" applyNumberFormat="1" applyFont="1" applyBorder="1" applyAlignment="1">
      <alignment horizontal="center" vertical="center"/>
    </xf>
    <xf numFmtId="164" fontId="31" fillId="0" borderId="190" xfId="1" applyNumberFormat="1" applyFont="1" applyBorder="1" applyAlignment="1">
      <alignment horizontal="center" vertical="center"/>
    </xf>
    <xf numFmtId="164" fontId="31" fillId="0" borderId="181" xfId="1" applyNumberFormat="1" applyFont="1" applyBorder="1" applyAlignment="1">
      <alignment horizontal="center" vertical="center"/>
    </xf>
    <xf numFmtId="164" fontId="31" fillId="0" borderId="191" xfId="1" applyNumberFormat="1" applyFont="1" applyBorder="1" applyAlignment="1">
      <alignment horizontal="center" vertical="center"/>
    </xf>
    <xf numFmtId="164" fontId="54" fillId="0" borderId="203" xfId="1" applyNumberFormat="1" applyFont="1" applyBorder="1" applyAlignment="1">
      <alignment horizontal="center" vertical="center"/>
    </xf>
    <xf numFmtId="164" fontId="54" fillId="0" borderId="201" xfId="1" applyNumberFormat="1" applyFont="1" applyBorder="1" applyAlignment="1">
      <alignment horizontal="center" vertical="center"/>
    </xf>
    <xf numFmtId="164" fontId="54" fillId="0" borderId="34" xfId="1" applyNumberFormat="1" applyFont="1" applyBorder="1" applyAlignment="1">
      <alignment horizontal="center" vertical="center"/>
    </xf>
    <xf numFmtId="164" fontId="57" fillId="0" borderId="183" xfId="1" applyNumberFormat="1" applyFont="1" applyBorder="1" applyAlignment="1">
      <alignment horizontal="center" vertical="center"/>
    </xf>
    <xf numFmtId="164" fontId="57" fillId="0" borderId="199" xfId="1" applyNumberFormat="1" applyFont="1" applyBorder="1" applyAlignment="1">
      <alignment horizontal="center" vertical="center"/>
    </xf>
    <xf numFmtId="164" fontId="57" fillId="0" borderId="184" xfId="1" applyNumberFormat="1" applyFont="1" applyBorder="1" applyAlignment="1">
      <alignment horizontal="center" vertical="center"/>
    </xf>
    <xf numFmtId="0" fontId="29" fillId="0" borderId="186" xfId="1" applyFont="1" applyBorder="1" applyAlignment="1">
      <alignment horizontal="left" vertical="center" wrapText="1"/>
    </xf>
    <xf numFmtId="0" fontId="29" fillId="0" borderId="182" xfId="1" applyFont="1" applyBorder="1" applyAlignment="1">
      <alignment horizontal="left" vertical="center" wrapText="1"/>
    </xf>
    <xf numFmtId="0" fontId="29" fillId="0" borderId="187" xfId="1" applyFont="1" applyBorder="1" applyAlignment="1">
      <alignment horizontal="left" vertical="center" wrapText="1"/>
    </xf>
    <xf numFmtId="164" fontId="31" fillId="0" borderId="186" xfId="1" applyNumberFormat="1" applyFont="1" applyBorder="1" applyAlignment="1">
      <alignment horizontal="center" vertical="center"/>
    </xf>
    <xf numFmtId="164" fontId="31" fillId="0" borderId="182" xfId="1" applyNumberFormat="1" applyFont="1" applyBorder="1" applyAlignment="1">
      <alignment horizontal="center" vertical="center"/>
    </xf>
    <xf numFmtId="164" fontId="31" fillId="0" borderId="198" xfId="1" applyNumberFormat="1" applyFont="1" applyBorder="1" applyAlignment="1">
      <alignment horizontal="center" vertical="center"/>
    </xf>
    <xf numFmtId="0" fontId="61" fillId="0" borderId="181" xfId="0" applyFont="1" applyBorder="1" applyAlignment="1">
      <alignment horizontal="center" vertical="center"/>
    </xf>
    <xf numFmtId="0" fontId="44" fillId="22" borderId="58" xfId="0" applyFont="1" applyFill="1" applyBorder="1" applyAlignment="1">
      <alignment horizontal="center"/>
    </xf>
    <xf numFmtId="0" fontId="44" fillId="22" borderId="33" xfId="0" applyFont="1" applyFill="1" applyBorder="1" applyAlignment="1">
      <alignment horizontal="center"/>
    </xf>
    <xf numFmtId="0" fontId="44" fillId="22" borderId="30" xfId="0" applyFont="1" applyFill="1" applyBorder="1" applyAlignment="1">
      <alignment horizontal="center"/>
    </xf>
    <xf numFmtId="0" fontId="44" fillId="22" borderId="176" xfId="0" applyFont="1" applyFill="1" applyBorder="1" applyAlignment="1">
      <alignment horizontal="center"/>
    </xf>
    <xf numFmtId="0" fontId="45" fillId="0" borderId="30" xfId="0" applyFont="1" applyBorder="1" applyAlignment="1">
      <alignment horizontal="center" vertical="center" wrapText="1"/>
    </xf>
    <xf numFmtId="0" fontId="45" fillId="0" borderId="176" xfId="0" applyFont="1" applyBorder="1" applyAlignment="1">
      <alignment horizontal="center" vertical="center" wrapText="1"/>
    </xf>
    <xf numFmtId="0" fontId="44" fillId="22" borderId="190" xfId="0" applyFont="1" applyFill="1" applyBorder="1" applyAlignment="1">
      <alignment horizontal="center"/>
    </xf>
    <xf numFmtId="0" fontId="44" fillId="22" borderId="191" xfId="0" applyFont="1" applyFill="1" applyBorder="1" applyAlignment="1">
      <alignment horizontal="center"/>
    </xf>
    <xf numFmtId="0" fontId="46" fillId="22" borderId="190" xfId="0" applyFont="1" applyFill="1" applyBorder="1" applyAlignment="1">
      <alignment horizontal="center"/>
    </xf>
    <xf numFmtId="0" fontId="46" fillId="22" borderId="191" xfId="0" applyFont="1" applyFill="1" applyBorder="1" applyAlignment="1">
      <alignment horizontal="center"/>
    </xf>
    <xf numFmtId="0" fontId="48" fillId="0" borderId="0" xfId="0" applyFont="1" applyAlignment="1">
      <alignment vertical="center" wrapText="1"/>
    </xf>
    <xf numFmtId="0" fontId="45" fillId="22" borderId="181" xfId="0" applyFont="1" applyFill="1" applyBorder="1" applyAlignment="1">
      <alignment horizontal="center"/>
    </xf>
  </cellXfs>
  <cellStyles count="2">
    <cellStyle name="Normal" xfId="0" builtinId="0"/>
    <cellStyle name="Normal 2" xfId="1" xr:uid="{9C64C902-41D9-45C0-AD88-BBF0A4289014}"/>
  </cellStyles>
  <dxfs count="0"/>
  <tableStyles count="0" defaultTableStyle="TableStyleMedium2" defaultPivotStyle="PivotStyleLight16"/>
  <colors>
    <mruColors>
      <color rgb="FFFFD7CD"/>
      <color rgb="FFFFEECD"/>
      <color rgb="FFFFCC66"/>
      <color rgb="FFFFCCFF"/>
      <color rgb="FFFFCC0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FF00"/>
      </a:accent1>
      <a:accent2>
        <a:srgbClr val="FF0000"/>
      </a:accent2>
      <a:accent3>
        <a:srgbClr val="00B0F0"/>
      </a:accent3>
      <a:accent4>
        <a:srgbClr val="BFBFBF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80"/>
  <sheetViews>
    <sheetView topLeftCell="B68" zoomScale="71" zoomScaleNormal="100" workbookViewId="0">
      <selection activeCell="J69" sqref="J69:J101"/>
    </sheetView>
  </sheetViews>
  <sheetFormatPr defaultColWidth="12.58203125" defaultRowHeight="15.5" x14ac:dyDescent="0.35"/>
  <cols>
    <col min="1" max="1" width="4.08203125" style="33" customWidth="1"/>
    <col min="2" max="2" width="39.83203125" customWidth="1"/>
    <col min="3" max="4" width="20.08203125" style="5" hidden="1" customWidth="1"/>
    <col min="5" max="5" width="17" style="22" hidden="1" customWidth="1"/>
    <col min="6" max="6" width="12.58203125" style="477" customWidth="1"/>
    <col min="7" max="7" width="13.33203125" style="477" bestFit="1" customWidth="1"/>
    <col min="8" max="8" width="13.08203125" style="37" customWidth="1"/>
    <col min="9" max="9" width="13.58203125" style="37" bestFit="1" customWidth="1"/>
    <col min="10" max="10" width="14.33203125" style="37" customWidth="1"/>
    <col min="11" max="11" width="13.58203125" style="37" customWidth="1"/>
    <col min="12" max="13" width="14" style="37" customWidth="1"/>
    <col min="14" max="14" width="13.83203125" style="37" customWidth="1"/>
    <col min="15" max="16" width="14.08203125" style="37" customWidth="1"/>
    <col min="17" max="17" width="12.75" style="37" customWidth="1"/>
    <col min="18" max="18" width="14" style="37" customWidth="1"/>
    <col min="19" max="19" width="41.5" style="37" customWidth="1"/>
    <col min="20" max="25" width="8" customWidth="1"/>
    <col min="26" max="26" width="16.08203125" customWidth="1"/>
    <col min="27" max="30" width="9.83203125" bestFit="1" customWidth="1"/>
    <col min="31" max="31" width="7.58203125" customWidth="1"/>
    <col min="32" max="32" width="7.58203125" hidden="1" customWidth="1"/>
  </cols>
  <sheetData>
    <row r="1" spans="1:30" ht="53" thickTop="1" thickBot="1" x14ac:dyDescent="0.35">
      <c r="A1" s="316"/>
      <c r="B1" s="252" t="s">
        <v>95</v>
      </c>
      <c r="C1" s="253" t="s">
        <v>0</v>
      </c>
      <c r="D1" s="254" t="s">
        <v>1</v>
      </c>
      <c r="E1" s="331" t="s">
        <v>2</v>
      </c>
      <c r="F1" s="393" t="s">
        <v>85</v>
      </c>
      <c r="G1" s="393" t="s">
        <v>96</v>
      </c>
      <c r="H1" s="548" t="s">
        <v>97</v>
      </c>
      <c r="I1" s="549"/>
      <c r="J1" s="510" t="s">
        <v>126</v>
      </c>
      <c r="K1" s="511"/>
      <c r="L1" s="512"/>
      <c r="M1" s="511" t="s">
        <v>127</v>
      </c>
      <c r="N1" s="511"/>
      <c r="O1" s="511"/>
      <c r="P1" s="510" t="s">
        <v>128</v>
      </c>
      <c r="Q1" s="511"/>
      <c r="R1" s="512"/>
      <c r="S1" s="255" t="s">
        <v>93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94" thickTop="1" thickBot="1" x14ac:dyDescent="0.35">
      <c r="A2" s="316">
        <v>1</v>
      </c>
      <c r="B2" s="242" t="s">
        <v>3</v>
      </c>
      <c r="C2" s="243" t="s">
        <v>4</v>
      </c>
      <c r="D2" s="243" t="s">
        <v>5</v>
      </c>
      <c r="E2" s="243" t="s">
        <v>6</v>
      </c>
      <c r="F2" s="394" t="s">
        <v>86</v>
      </c>
      <c r="G2" s="394" t="s">
        <v>98</v>
      </c>
      <c r="H2" s="244" t="s">
        <v>7</v>
      </c>
      <c r="I2" s="245" t="s">
        <v>230</v>
      </c>
      <c r="J2" s="246" t="s">
        <v>115</v>
      </c>
      <c r="K2" s="247" t="s">
        <v>131</v>
      </c>
      <c r="L2" s="248" t="s">
        <v>132</v>
      </c>
      <c r="M2" s="249" t="s">
        <v>115</v>
      </c>
      <c r="N2" s="247" t="s">
        <v>133</v>
      </c>
      <c r="O2" s="248" t="s">
        <v>132</v>
      </c>
      <c r="P2" s="246" t="s">
        <v>115</v>
      </c>
      <c r="Q2" s="247" t="s">
        <v>133</v>
      </c>
      <c r="R2" s="248" t="s">
        <v>132</v>
      </c>
      <c r="S2" s="25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6" x14ac:dyDescent="0.3">
      <c r="A3" s="316">
        <f t="shared" ref="A3:A106" si="0">SUM(A2+1)</f>
        <v>2</v>
      </c>
      <c r="B3" s="217" t="s">
        <v>9</v>
      </c>
      <c r="C3" s="10">
        <v>190666</v>
      </c>
      <c r="D3" s="11">
        <v>224062</v>
      </c>
      <c r="E3" s="28">
        <v>246894</v>
      </c>
      <c r="F3" s="395">
        <v>350889</v>
      </c>
      <c r="G3" s="396">
        <v>388968</v>
      </c>
      <c r="H3" s="83">
        <v>365000</v>
      </c>
      <c r="I3" s="108">
        <v>367000</v>
      </c>
      <c r="J3" s="147">
        <v>390367</v>
      </c>
      <c r="K3" s="47">
        <f>J3*105%</f>
        <v>409885.35000000003</v>
      </c>
      <c r="L3" s="148">
        <f>K3*105%</f>
        <v>430379.61750000005</v>
      </c>
      <c r="M3" s="128">
        <v>390367</v>
      </c>
      <c r="N3" s="47">
        <f>M3*105%</f>
        <v>409885.35000000003</v>
      </c>
      <c r="O3" s="60">
        <f>N3*105%</f>
        <v>430379.61750000005</v>
      </c>
      <c r="P3" s="147">
        <v>390367</v>
      </c>
      <c r="Q3" s="47">
        <f>P3*105%</f>
        <v>409885.35000000003</v>
      </c>
      <c r="R3" s="148">
        <f>Q3*105%</f>
        <v>430379.61750000005</v>
      </c>
      <c r="S3" s="179" t="s">
        <v>112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6" x14ac:dyDescent="0.3">
      <c r="A4" s="316">
        <f t="shared" si="0"/>
        <v>3</v>
      </c>
      <c r="B4" s="218" t="s">
        <v>78</v>
      </c>
      <c r="C4" s="12">
        <v>2633</v>
      </c>
      <c r="D4" s="13">
        <v>3296</v>
      </c>
      <c r="E4" s="12">
        <v>2287</v>
      </c>
      <c r="F4" s="397">
        <v>2988</v>
      </c>
      <c r="G4" s="398">
        <v>2910</v>
      </c>
      <c r="H4" s="84">
        <v>4675</v>
      </c>
      <c r="I4" s="109">
        <v>4000</v>
      </c>
      <c r="J4" s="147">
        <f>I4*105%</f>
        <v>4200</v>
      </c>
      <c r="K4" s="43">
        <f>J4*105%</f>
        <v>4410</v>
      </c>
      <c r="L4" s="149">
        <f>K4*105%</f>
        <v>4630.5</v>
      </c>
      <c r="M4" s="128">
        <f>J4</f>
        <v>4200</v>
      </c>
      <c r="N4" s="43">
        <f>M4*105%</f>
        <v>4410</v>
      </c>
      <c r="O4" s="59">
        <f>N4*105%</f>
        <v>4630.5</v>
      </c>
      <c r="P4" s="147">
        <f>J4</f>
        <v>4200</v>
      </c>
      <c r="Q4" s="43">
        <f>P4*105%</f>
        <v>4410</v>
      </c>
      <c r="R4" s="149">
        <f>Q4*105%</f>
        <v>4630.5</v>
      </c>
      <c r="S4" s="179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" x14ac:dyDescent="0.3">
      <c r="A5" s="316">
        <v>4</v>
      </c>
      <c r="B5" s="218" t="s">
        <v>10</v>
      </c>
      <c r="C5" s="12">
        <v>789</v>
      </c>
      <c r="D5" s="13">
        <v>1558</v>
      </c>
      <c r="E5" s="12">
        <v>2575</v>
      </c>
      <c r="F5" s="397">
        <v>984</v>
      </c>
      <c r="G5" s="398">
        <v>0</v>
      </c>
      <c r="H5" s="84">
        <v>3025</v>
      </c>
      <c r="I5" s="109">
        <v>1500</v>
      </c>
      <c r="J5" s="147">
        <f t="shared" ref="J5:J15" si="1">I5*105%</f>
        <v>1575</v>
      </c>
      <c r="K5" s="43">
        <f t="shared" ref="K5:K15" si="2">J5*105%</f>
        <v>1653.75</v>
      </c>
      <c r="L5" s="149">
        <f t="shared" ref="L5:L15" si="3">K5*105%</f>
        <v>1736.4375</v>
      </c>
      <c r="M5" s="128">
        <f t="shared" ref="M5:M15" si="4">J5</f>
        <v>1575</v>
      </c>
      <c r="N5" s="43">
        <f t="shared" ref="N5:N15" si="5">M5*105%</f>
        <v>1653.75</v>
      </c>
      <c r="O5" s="59">
        <f t="shared" ref="O5:O15" si="6">N5*105%</f>
        <v>1736.4375</v>
      </c>
      <c r="P5" s="147">
        <f t="shared" ref="P5:P15" si="7">J5</f>
        <v>1575</v>
      </c>
      <c r="Q5" s="43">
        <f t="shared" ref="Q5:Q15" si="8">P5*105%</f>
        <v>1653.75</v>
      </c>
      <c r="R5" s="149">
        <f t="shared" ref="R5:R15" si="9">Q5*105%</f>
        <v>1736.4375</v>
      </c>
      <c r="S5" s="180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" x14ac:dyDescent="0.3">
      <c r="A6" s="316">
        <v>5</v>
      </c>
      <c r="B6" s="218" t="s">
        <v>11</v>
      </c>
      <c r="C6" s="12">
        <v>2525</v>
      </c>
      <c r="D6" s="13">
        <v>2870</v>
      </c>
      <c r="E6" s="12">
        <v>2343</v>
      </c>
      <c r="F6" s="397">
        <v>2984</v>
      </c>
      <c r="G6" s="398">
        <v>3032</v>
      </c>
      <c r="H6" s="84">
        <v>3850</v>
      </c>
      <c r="I6" s="109">
        <v>3000</v>
      </c>
      <c r="J6" s="147">
        <f t="shared" si="1"/>
        <v>3150</v>
      </c>
      <c r="K6" s="43">
        <f t="shared" si="2"/>
        <v>3307.5</v>
      </c>
      <c r="L6" s="149">
        <f t="shared" si="3"/>
        <v>3472.875</v>
      </c>
      <c r="M6" s="128">
        <f t="shared" si="4"/>
        <v>3150</v>
      </c>
      <c r="N6" s="43">
        <f t="shared" si="5"/>
        <v>3307.5</v>
      </c>
      <c r="O6" s="59">
        <f t="shared" si="6"/>
        <v>3472.875</v>
      </c>
      <c r="P6" s="147">
        <f t="shared" si="7"/>
        <v>3150</v>
      </c>
      <c r="Q6" s="43">
        <f t="shared" si="8"/>
        <v>3307.5</v>
      </c>
      <c r="R6" s="149">
        <f t="shared" si="9"/>
        <v>3472.875</v>
      </c>
      <c r="S6" s="18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6" x14ac:dyDescent="0.3">
      <c r="A7" s="316">
        <f t="shared" si="0"/>
        <v>6</v>
      </c>
      <c r="B7" s="218" t="s">
        <v>87</v>
      </c>
      <c r="C7" s="12">
        <v>2034</v>
      </c>
      <c r="D7" s="13">
        <v>545</v>
      </c>
      <c r="E7" s="12">
        <v>1564</v>
      </c>
      <c r="F7" s="397">
        <v>1370</v>
      </c>
      <c r="G7" s="398">
        <v>998</v>
      </c>
      <c r="H7" s="84">
        <v>2530</v>
      </c>
      <c r="I7" s="109">
        <v>1500</v>
      </c>
      <c r="J7" s="147">
        <f t="shared" si="1"/>
        <v>1575</v>
      </c>
      <c r="K7" s="43">
        <f t="shared" si="2"/>
        <v>1653.75</v>
      </c>
      <c r="L7" s="149">
        <f t="shared" si="3"/>
        <v>1736.4375</v>
      </c>
      <c r="M7" s="128">
        <f t="shared" si="4"/>
        <v>1575</v>
      </c>
      <c r="N7" s="43">
        <f t="shared" si="5"/>
        <v>1653.75</v>
      </c>
      <c r="O7" s="59">
        <f t="shared" si="6"/>
        <v>1736.4375</v>
      </c>
      <c r="P7" s="147">
        <f t="shared" si="7"/>
        <v>1575</v>
      </c>
      <c r="Q7" s="43">
        <f t="shared" si="8"/>
        <v>1653.75</v>
      </c>
      <c r="R7" s="149">
        <f t="shared" si="9"/>
        <v>1736.4375</v>
      </c>
      <c r="S7" s="18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6" x14ac:dyDescent="0.3">
      <c r="A8" s="316">
        <v>7</v>
      </c>
      <c r="B8" s="218" t="s">
        <v>12</v>
      </c>
      <c r="C8" s="12">
        <v>1549</v>
      </c>
      <c r="D8" s="13">
        <v>1592</v>
      </c>
      <c r="E8" s="12">
        <v>1496</v>
      </c>
      <c r="F8" s="397">
        <v>1575</v>
      </c>
      <c r="G8" s="398">
        <v>1469</v>
      </c>
      <c r="H8" s="84">
        <v>1760</v>
      </c>
      <c r="I8" s="109">
        <v>1500</v>
      </c>
      <c r="J8" s="147">
        <f t="shared" si="1"/>
        <v>1575</v>
      </c>
      <c r="K8" s="43">
        <f t="shared" si="2"/>
        <v>1653.75</v>
      </c>
      <c r="L8" s="149">
        <f t="shared" si="3"/>
        <v>1736.4375</v>
      </c>
      <c r="M8" s="128">
        <f t="shared" si="4"/>
        <v>1575</v>
      </c>
      <c r="N8" s="43">
        <f t="shared" si="5"/>
        <v>1653.75</v>
      </c>
      <c r="O8" s="59">
        <f t="shared" si="6"/>
        <v>1736.4375</v>
      </c>
      <c r="P8" s="147">
        <f t="shared" si="7"/>
        <v>1575</v>
      </c>
      <c r="Q8" s="43">
        <f t="shared" si="8"/>
        <v>1653.75</v>
      </c>
      <c r="R8" s="149">
        <f t="shared" si="9"/>
        <v>1736.4375</v>
      </c>
      <c r="S8" s="18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6" x14ac:dyDescent="0.3">
      <c r="A9" s="316">
        <v>8</v>
      </c>
      <c r="B9" s="218" t="s">
        <v>61</v>
      </c>
      <c r="C9" s="12"/>
      <c r="D9" s="13"/>
      <c r="E9" s="12">
        <v>0</v>
      </c>
      <c r="F9" s="397">
        <v>4191</v>
      </c>
      <c r="G9" s="398">
        <v>4203</v>
      </c>
      <c r="H9" s="84">
        <v>4840</v>
      </c>
      <c r="I9" s="109">
        <v>4877</v>
      </c>
      <c r="J9" s="147">
        <f t="shared" si="1"/>
        <v>5120.8500000000004</v>
      </c>
      <c r="K9" s="43">
        <f t="shared" si="2"/>
        <v>5376.8925000000008</v>
      </c>
      <c r="L9" s="149">
        <f t="shared" si="3"/>
        <v>5645.7371250000015</v>
      </c>
      <c r="M9" s="128">
        <f t="shared" si="4"/>
        <v>5120.8500000000004</v>
      </c>
      <c r="N9" s="43">
        <f t="shared" si="5"/>
        <v>5376.8925000000008</v>
      </c>
      <c r="O9" s="59">
        <f t="shared" si="6"/>
        <v>5645.7371250000015</v>
      </c>
      <c r="P9" s="147">
        <f t="shared" si="7"/>
        <v>5120.8500000000004</v>
      </c>
      <c r="Q9" s="43">
        <f t="shared" si="8"/>
        <v>5376.8925000000008</v>
      </c>
      <c r="R9" s="149">
        <f t="shared" si="9"/>
        <v>5645.7371250000015</v>
      </c>
      <c r="S9" s="182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6" x14ac:dyDescent="0.3">
      <c r="A10" s="316">
        <f t="shared" si="0"/>
        <v>9</v>
      </c>
      <c r="B10" s="218" t="s">
        <v>62</v>
      </c>
      <c r="C10" s="12"/>
      <c r="D10" s="13"/>
      <c r="E10" s="12">
        <v>0</v>
      </c>
      <c r="F10" s="397">
        <v>15062</v>
      </c>
      <c r="G10" s="398">
        <v>3395</v>
      </c>
      <c r="H10" s="84">
        <v>11000</v>
      </c>
      <c r="I10" s="110">
        <v>11000</v>
      </c>
      <c r="J10" s="147">
        <v>11000</v>
      </c>
      <c r="K10" s="43">
        <f t="shared" si="2"/>
        <v>11550</v>
      </c>
      <c r="L10" s="149">
        <f t="shared" si="3"/>
        <v>12127.5</v>
      </c>
      <c r="M10" s="128">
        <f t="shared" si="4"/>
        <v>11000</v>
      </c>
      <c r="N10" s="43">
        <f t="shared" si="5"/>
        <v>11550</v>
      </c>
      <c r="O10" s="59">
        <f t="shared" si="6"/>
        <v>12127.5</v>
      </c>
      <c r="P10" s="147">
        <f t="shared" si="7"/>
        <v>11000</v>
      </c>
      <c r="Q10" s="43">
        <f t="shared" si="8"/>
        <v>11550</v>
      </c>
      <c r="R10" s="149">
        <f t="shared" si="9"/>
        <v>12127.5</v>
      </c>
      <c r="S10" s="18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6" x14ac:dyDescent="0.3">
      <c r="A11" s="316">
        <v>10</v>
      </c>
      <c r="B11" s="218" t="s">
        <v>13</v>
      </c>
      <c r="C11" s="12">
        <v>5536</v>
      </c>
      <c r="D11" s="13">
        <v>7365</v>
      </c>
      <c r="E11" s="12">
        <v>7431</v>
      </c>
      <c r="F11" s="397">
        <v>26105</v>
      </c>
      <c r="G11" s="398">
        <v>30902</v>
      </c>
      <c r="H11" s="84">
        <v>33992</v>
      </c>
      <c r="I11" s="110">
        <v>32482</v>
      </c>
      <c r="J11" s="147">
        <f>I11*107.5%</f>
        <v>34918.15</v>
      </c>
      <c r="K11" s="43">
        <f>J11*107.5%</f>
        <v>37537.011250000003</v>
      </c>
      <c r="L11" s="149">
        <f>K11*107.5%</f>
        <v>40352.287093750005</v>
      </c>
      <c r="M11" s="128">
        <f t="shared" si="4"/>
        <v>34918.15</v>
      </c>
      <c r="N11" s="43">
        <f>M11*107.5%</f>
        <v>37537.011250000003</v>
      </c>
      <c r="O11" s="59">
        <f>N11*107.5%</f>
        <v>40352.287093750005</v>
      </c>
      <c r="P11" s="147">
        <f t="shared" si="7"/>
        <v>34918.15</v>
      </c>
      <c r="Q11" s="43">
        <f>P11*107.5%</f>
        <v>37537.011250000003</v>
      </c>
      <c r="R11" s="149">
        <f>Q11*107.5%</f>
        <v>40352.287093750005</v>
      </c>
      <c r="S11" s="180" t="s">
        <v>137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6" x14ac:dyDescent="0.3">
      <c r="A12" s="316">
        <f t="shared" si="0"/>
        <v>11</v>
      </c>
      <c r="B12" s="218" t="s">
        <v>63</v>
      </c>
      <c r="C12" s="12"/>
      <c r="D12" s="13"/>
      <c r="E12" s="12">
        <v>0</v>
      </c>
      <c r="F12" s="397">
        <v>4618</v>
      </c>
      <c r="G12" s="398">
        <v>7179</v>
      </c>
      <c r="H12" s="84">
        <v>8250</v>
      </c>
      <c r="I12" s="109">
        <v>8327</v>
      </c>
      <c r="J12" s="147">
        <f>I12*105%+3000</f>
        <v>11743.35</v>
      </c>
      <c r="K12" s="43">
        <f>I12*105%*105%</f>
        <v>9180.5174999999999</v>
      </c>
      <c r="L12" s="149">
        <f t="shared" si="3"/>
        <v>9639.5433750000011</v>
      </c>
      <c r="M12" s="128">
        <f t="shared" si="4"/>
        <v>11743.35</v>
      </c>
      <c r="N12" s="43">
        <f>I12*105%*105%</f>
        <v>9180.5174999999999</v>
      </c>
      <c r="O12" s="149">
        <f t="shared" si="6"/>
        <v>9639.5433750000011</v>
      </c>
      <c r="P12" s="147">
        <f t="shared" si="7"/>
        <v>11743.35</v>
      </c>
      <c r="Q12" s="43">
        <f>I12*105%*105%</f>
        <v>9180.5174999999999</v>
      </c>
      <c r="R12" s="149">
        <f t="shared" si="9"/>
        <v>9639.5433750000011</v>
      </c>
      <c r="S12" s="183" t="s">
        <v>107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6" x14ac:dyDescent="0.3">
      <c r="A13" s="316">
        <f t="shared" si="0"/>
        <v>12</v>
      </c>
      <c r="B13" s="218" t="s">
        <v>14</v>
      </c>
      <c r="C13" s="12">
        <v>2012</v>
      </c>
      <c r="D13" s="13">
        <v>864</v>
      </c>
      <c r="E13" s="12">
        <v>5082</v>
      </c>
      <c r="F13" s="397">
        <v>1412</v>
      </c>
      <c r="G13" s="398">
        <v>5970</v>
      </c>
      <c r="H13" s="84">
        <v>1500</v>
      </c>
      <c r="I13" s="109">
        <v>1500</v>
      </c>
      <c r="J13" s="147">
        <f t="shared" si="1"/>
        <v>1575</v>
      </c>
      <c r="K13" s="43">
        <f t="shared" si="2"/>
        <v>1653.75</v>
      </c>
      <c r="L13" s="149">
        <f t="shared" si="3"/>
        <v>1736.4375</v>
      </c>
      <c r="M13" s="128">
        <f t="shared" si="4"/>
        <v>1575</v>
      </c>
      <c r="N13" s="43">
        <f t="shared" si="5"/>
        <v>1653.75</v>
      </c>
      <c r="O13" s="59">
        <f t="shared" si="6"/>
        <v>1736.4375</v>
      </c>
      <c r="P13" s="147">
        <f t="shared" si="7"/>
        <v>1575</v>
      </c>
      <c r="Q13" s="43">
        <f t="shared" si="8"/>
        <v>1653.75</v>
      </c>
      <c r="R13" s="149">
        <f t="shared" si="9"/>
        <v>1736.4375</v>
      </c>
      <c r="S13" s="18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" x14ac:dyDescent="0.3">
      <c r="A14" s="316">
        <v>13</v>
      </c>
      <c r="B14" s="219" t="s">
        <v>64</v>
      </c>
      <c r="C14" s="14"/>
      <c r="D14" s="15"/>
      <c r="E14" s="14">
        <v>0</v>
      </c>
      <c r="F14" s="399">
        <v>207</v>
      </c>
      <c r="G14" s="400">
        <v>441</v>
      </c>
      <c r="H14" s="85">
        <v>1000</v>
      </c>
      <c r="I14" s="111">
        <v>1000</v>
      </c>
      <c r="J14" s="147">
        <f t="shared" si="1"/>
        <v>1050</v>
      </c>
      <c r="K14" s="43">
        <f t="shared" si="2"/>
        <v>1102.5</v>
      </c>
      <c r="L14" s="149">
        <f t="shared" si="3"/>
        <v>1157.625</v>
      </c>
      <c r="M14" s="128">
        <f t="shared" si="4"/>
        <v>1050</v>
      </c>
      <c r="N14" s="43">
        <f t="shared" si="5"/>
        <v>1102.5</v>
      </c>
      <c r="O14" s="59">
        <f t="shared" si="6"/>
        <v>1157.625</v>
      </c>
      <c r="P14" s="147">
        <f t="shared" si="7"/>
        <v>1050</v>
      </c>
      <c r="Q14" s="43">
        <f t="shared" si="8"/>
        <v>1102.5</v>
      </c>
      <c r="R14" s="149">
        <f t="shared" si="9"/>
        <v>1157.625</v>
      </c>
      <c r="S14" s="180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6" x14ac:dyDescent="0.3">
      <c r="A15" s="316">
        <v>14</v>
      </c>
      <c r="B15" s="219" t="s">
        <v>65</v>
      </c>
      <c r="C15" s="14"/>
      <c r="D15" s="15"/>
      <c r="E15" s="14">
        <v>0</v>
      </c>
      <c r="F15" s="397">
        <v>1162</v>
      </c>
      <c r="G15" s="400">
        <v>1710</v>
      </c>
      <c r="H15" s="85">
        <v>1500</v>
      </c>
      <c r="I15" s="111">
        <v>1500</v>
      </c>
      <c r="J15" s="147">
        <f t="shared" si="1"/>
        <v>1575</v>
      </c>
      <c r="K15" s="43">
        <f t="shared" si="2"/>
        <v>1653.75</v>
      </c>
      <c r="L15" s="149">
        <f t="shared" si="3"/>
        <v>1736.4375</v>
      </c>
      <c r="M15" s="128">
        <f t="shared" si="4"/>
        <v>1575</v>
      </c>
      <c r="N15" s="43">
        <f t="shared" si="5"/>
        <v>1653.75</v>
      </c>
      <c r="O15" s="59">
        <f t="shared" si="6"/>
        <v>1736.4375</v>
      </c>
      <c r="P15" s="147">
        <f t="shared" si="7"/>
        <v>1575</v>
      </c>
      <c r="Q15" s="43">
        <f t="shared" si="8"/>
        <v>1653.75</v>
      </c>
      <c r="R15" s="149">
        <f t="shared" si="9"/>
        <v>1736.4375</v>
      </c>
      <c r="S15" s="180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6.5" thickBot="1" x14ac:dyDescent="0.35">
      <c r="A16" s="316">
        <f t="shared" si="0"/>
        <v>15</v>
      </c>
      <c r="B16" s="220" t="s">
        <v>76</v>
      </c>
      <c r="C16" s="30"/>
      <c r="D16" s="31"/>
      <c r="E16" s="30"/>
      <c r="F16" s="401">
        <v>-180</v>
      </c>
      <c r="G16" s="402">
        <v>-102</v>
      </c>
      <c r="H16" s="85">
        <v>0</v>
      </c>
      <c r="I16" s="111">
        <v>0</v>
      </c>
      <c r="J16" s="147">
        <v>0</v>
      </c>
      <c r="K16" s="43">
        <f>E16*105%</f>
        <v>0</v>
      </c>
      <c r="L16" s="150">
        <v>0</v>
      </c>
      <c r="M16" s="128">
        <v>0</v>
      </c>
      <c r="N16" s="43">
        <v>0</v>
      </c>
      <c r="O16" s="62">
        <v>0</v>
      </c>
      <c r="P16" s="147">
        <v>0</v>
      </c>
      <c r="Q16" s="43">
        <f t="shared" ref="Q16" si="10">J16*105%</f>
        <v>0</v>
      </c>
      <c r="R16" s="150">
        <v>0</v>
      </c>
      <c r="S16" s="184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9.5" thickTop="1" thickBot="1" x14ac:dyDescent="0.35">
      <c r="A17" s="316">
        <v>16</v>
      </c>
      <c r="B17" s="317" t="s">
        <v>15</v>
      </c>
      <c r="C17" s="318">
        <f>SUM(C3:C15)</f>
        <v>207744</v>
      </c>
      <c r="D17" s="318">
        <f>SUM(D3:D15)</f>
        <v>242152</v>
      </c>
      <c r="E17" s="318">
        <f>SUM(E3:E15)</f>
        <v>269672</v>
      </c>
      <c r="F17" s="403">
        <f t="shared" ref="F17:L17" si="11">SUM(F3:F16)</f>
        <v>413367</v>
      </c>
      <c r="G17" s="404">
        <f t="shared" si="11"/>
        <v>451075</v>
      </c>
      <c r="H17" s="51">
        <f t="shared" si="11"/>
        <v>442922</v>
      </c>
      <c r="I17" s="49">
        <f t="shared" si="11"/>
        <v>439186</v>
      </c>
      <c r="J17" s="151">
        <f t="shared" si="11"/>
        <v>469424.35</v>
      </c>
      <c r="K17" s="40">
        <f t="shared" si="11"/>
        <v>490618.52125000005</v>
      </c>
      <c r="L17" s="152">
        <f t="shared" si="11"/>
        <v>516087.87259375007</v>
      </c>
      <c r="M17" s="129">
        <f t="shared" ref="M17:P17" si="12">SUM(M3:M16)</f>
        <v>469424.35</v>
      </c>
      <c r="N17" s="40">
        <f>SUM(N3:N16)</f>
        <v>490618.52125000005</v>
      </c>
      <c r="O17" s="63">
        <f>SUM(O3:O16)</f>
        <v>516087.87259375007</v>
      </c>
      <c r="P17" s="151">
        <f t="shared" si="12"/>
        <v>469424.35</v>
      </c>
      <c r="Q17" s="40">
        <f>SUM(Q3:Q16)</f>
        <v>490618.52125000005</v>
      </c>
      <c r="R17" s="152">
        <f>SUM(R3:R16)</f>
        <v>516087.87259375007</v>
      </c>
      <c r="S17" s="216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49" thickTop="1" thickBot="1" x14ac:dyDescent="0.4">
      <c r="A18" s="316">
        <v>17</v>
      </c>
      <c r="B18" s="222" t="s">
        <v>16</v>
      </c>
      <c r="C18" s="46" t="s">
        <v>4</v>
      </c>
      <c r="D18" s="46" t="s">
        <v>5</v>
      </c>
      <c r="E18" s="46" t="s">
        <v>17</v>
      </c>
      <c r="F18" s="405" t="s">
        <v>86</v>
      </c>
      <c r="G18" s="406" t="s">
        <v>98</v>
      </c>
      <c r="H18" s="52" t="s">
        <v>7</v>
      </c>
      <c r="I18" s="112" t="s">
        <v>8</v>
      </c>
      <c r="J18" s="145" t="s">
        <v>115</v>
      </c>
      <c r="K18" s="39" t="s">
        <v>108</v>
      </c>
      <c r="L18" s="146" t="s">
        <v>109</v>
      </c>
      <c r="M18" s="106" t="s">
        <v>115</v>
      </c>
      <c r="N18" s="39" t="s">
        <v>108</v>
      </c>
      <c r="O18" s="177" t="s">
        <v>110</v>
      </c>
      <c r="P18" s="145" t="s">
        <v>115</v>
      </c>
      <c r="Q18" s="39" t="s">
        <v>111</v>
      </c>
      <c r="R18" s="146" t="s">
        <v>110</v>
      </c>
      <c r="S18" s="186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6" x14ac:dyDescent="0.3">
      <c r="A19" s="316">
        <f t="shared" si="0"/>
        <v>18</v>
      </c>
      <c r="B19" s="223" t="s">
        <v>18</v>
      </c>
      <c r="C19" s="10">
        <v>379</v>
      </c>
      <c r="D19" s="11">
        <v>394</v>
      </c>
      <c r="E19" s="10">
        <v>0</v>
      </c>
      <c r="F19" s="407">
        <v>0</v>
      </c>
      <c r="G19" s="396">
        <v>0</v>
      </c>
      <c r="H19" s="83">
        <v>100</v>
      </c>
      <c r="I19" s="113">
        <v>100</v>
      </c>
      <c r="J19" s="153">
        <v>100</v>
      </c>
      <c r="K19" s="43">
        <v>100</v>
      </c>
      <c r="L19" s="154">
        <v>100</v>
      </c>
      <c r="M19" s="130">
        <v>100</v>
      </c>
      <c r="N19" s="43">
        <v>100</v>
      </c>
      <c r="O19" s="61">
        <v>100</v>
      </c>
      <c r="P19" s="153">
        <v>100</v>
      </c>
      <c r="Q19" s="43">
        <v>100</v>
      </c>
      <c r="R19" s="154">
        <v>100</v>
      </c>
      <c r="S19" s="187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6" x14ac:dyDescent="0.3">
      <c r="A20" s="316">
        <v>19</v>
      </c>
      <c r="B20" s="224" t="s">
        <v>19</v>
      </c>
      <c r="C20" s="12">
        <v>5902</v>
      </c>
      <c r="D20" s="13">
        <v>4196</v>
      </c>
      <c r="E20" s="12">
        <v>743</v>
      </c>
      <c r="F20" s="397">
        <v>3014</v>
      </c>
      <c r="G20" s="398">
        <v>3682</v>
      </c>
      <c r="H20" s="84">
        <v>3500</v>
      </c>
      <c r="I20" s="109">
        <v>3500</v>
      </c>
      <c r="J20" s="153">
        <v>3500</v>
      </c>
      <c r="K20" s="43">
        <v>3500</v>
      </c>
      <c r="L20" s="154">
        <v>3500</v>
      </c>
      <c r="M20" s="130">
        <v>3500</v>
      </c>
      <c r="N20" s="43">
        <v>3500</v>
      </c>
      <c r="O20" s="61">
        <v>3500</v>
      </c>
      <c r="P20" s="153">
        <v>3500</v>
      </c>
      <c r="Q20" s="43">
        <v>3500</v>
      </c>
      <c r="R20" s="154">
        <v>3500</v>
      </c>
      <c r="S20" s="18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6" x14ac:dyDescent="0.3">
      <c r="A21" s="316">
        <f t="shared" si="0"/>
        <v>20</v>
      </c>
      <c r="B21" s="224" t="s">
        <v>100</v>
      </c>
      <c r="C21" s="12"/>
      <c r="D21" s="13"/>
      <c r="E21" s="12"/>
      <c r="F21" s="408"/>
      <c r="G21" s="409"/>
      <c r="H21" s="84">
        <v>0</v>
      </c>
      <c r="I21" s="109">
        <v>811</v>
      </c>
      <c r="J21" s="155"/>
      <c r="K21" s="44"/>
      <c r="L21" s="156"/>
      <c r="M21" s="131"/>
      <c r="N21" s="44"/>
      <c r="O21" s="66"/>
      <c r="P21" s="155"/>
      <c r="Q21" s="44"/>
      <c r="R21" s="156"/>
      <c r="S21" s="188" t="s">
        <v>210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6" x14ac:dyDescent="0.3">
      <c r="A22" s="316">
        <f t="shared" si="0"/>
        <v>21</v>
      </c>
      <c r="B22" s="225" t="s">
        <v>20</v>
      </c>
      <c r="C22" s="12">
        <v>-2123</v>
      </c>
      <c r="D22" s="13">
        <v>-1127</v>
      </c>
      <c r="E22" s="12">
        <v>0</v>
      </c>
      <c r="F22" s="410">
        <v>-717</v>
      </c>
      <c r="G22" s="411">
        <v>-667</v>
      </c>
      <c r="H22" s="84">
        <v>0</v>
      </c>
      <c r="I22" s="109">
        <v>0</v>
      </c>
      <c r="J22" s="153">
        <v>0</v>
      </c>
      <c r="K22" s="43">
        <v>0</v>
      </c>
      <c r="L22" s="154">
        <v>0</v>
      </c>
      <c r="M22" s="130">
        <v>0</v>
      </c>
      <c r="N22" s="43">
        <v>0</v>
      </c>
      <c r="O22" s="61">
        <v>0</v>
      </c>
      <c r="P22" s="153">
        <v>0</v>
      </c>
      <c r="Q22" s="43">
        <v>0</v>
      </c>
      <c r="R22" s="154">
        <v>0</v>
      </c>
      <c r="S22" s="178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6" x14ac:dyDescent="0.3">
      <c r="A23" s="316">
        <v>22</v>
      </c>
      <c r="B23" s="226" t="s">
        <v>21</v>
      </c>
      <c r="C23" s="12">
        <v>24</v>
      </c>
      <c r="D23" s="13">
        <v>344</v>
      </c>
      <c r="E23" s="12">
        <v>0</v>
      </c>
      <c r="F23" s="397">
        <v>212</v>
      </c>
      <c r="G23" s="398">
        <v>95</v>
      </c>
      <c r="H23" s="84">
        <v>230</v>
      </c>
      <c r="I23" s="109">
        <v>230</v>
      </c>
      <c r="J23" s="147">
        <f t="shared" ref="J23:K24" si="13">I23*105%</f>
        <v>241.5</v>
      </c>
      <c r="K23" s="43">
        <f t="shared" si="13"/>
        <v>253.57500000000002</v>
      </c>
      <c r="L23" s="149">
        <f t="shared" ref="L23:L24" si="14">K23*105%</f>
        <v>266.25375000000003</v>
      </c>
      <c r="M23" s="130">
        <f>J23</f>
        <v>241.5</v>
      </c>
      <c r="N23" s="43">
        <f>M23*105%</f>
        <v>253.57500000000002</v>
      </c>
      <c r="O23" s="59">
        <f t="shared" ref="O23:O24" si="15">N23*105%</f>
        <v>266.25375000000003</v>
      </c>
      <c r="P23" s="153">
        <f>J23</f>
        <v>241.5</v>
      </c>
      <c r="Q23" s="43">
        <f t="shared" ref="Q23:Q24" si="16">J23*105%</f>
        <v>253.57500000000002</v>
      </c>
      <c r="R23" s="149">
        <f t="shared" ref="R23:R24" si="17">Q23*105%</f>
        <v>266.25375000000003</v>
      </c>
      <c r="S23" s="188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6" x14ac:dyDescent="0.3">
      <c r="A24" s="316">
        <v>23</v>
      </c>
      <c r="B24" s="224" t="s">
        <v>22</v>
      </c>
      <c r="C24" s="12">
        <v>401</v>
      </c>
      <c r="D24" s="13">
        <v>146</v>
      </c>
      <c r="E24" s="12">
        <v>0</v>
      </c>
      <c r="F24" s="397">
        <v>185</v>
      </c>
      <c r="G24" s="398">
        <v>170</v>
      </c>
      <c r="H24" s="84">
        <v>330</v>
      </c>
      <c r="I24" s="109">
        <v>200</v>
      </c>
      <c r="J24" s="147">
        <v>210</v>
      </c>
      <c r="K24" s="43">
        <f t="shared" si="13"/>
        <v>220.5</v>
      </c>
      <c r="L24" s="149">
        <f t="shared" si="14"/>
        <v>231.52500000000001</v>
      </c>
      <c r="M24" s="130">
        <f t="shared" ref="M24:M28" si="18">J24</f>
        <v>210</v>
      </c>
      <c r="N24" s="43">
        <f>M24*105%</f>
        <v>220.5</v>
      </c>
      <c r="O24" s="59">
        <f t="shared" si="15"/>
        <v>231.52500000000001</v>
      </c>
      <c r="P24" s="153">
        <f t="shared" ref="P24:P28" si="19">J24</f>
        <v>210</v>
      </c>
      <c r="Q24" s="43">
        <f t="shared" si="16"/>
        <v>220.5</v>
      </c>
      <c r="R24" s="149">
        <f t="shared" si="17"/>
        <v>231.52500000000001</v>
      </c>
      <c r="S24" s="188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6" x14ac:dyDescent="0.3">
      <c r="A25" s="316">
        <f t="shared" si="0"/>
        <v>24</v>
      </c>
      <c r="B25" s="224" t="s">
        <v>25</v>
      </c>
      <c r="C25" s="12">
        <v>0</v>
      </c>
      <c r="D25" s="13">
        <v>1281</v>
      </c>
      <c r="E25" s="12">
        <v>2069</v>
      </c>
      <c r="F25" s="397">
        <v>14</v>
      </c>
      <c r="G25" s="398">
        <v>82</v>
      </c>
      <c r="H25" s="84">
        <v>1500</v>
      </c>
      <c r="I25" s="109">
        <v>500</v>
      </c>
      <c r="J25" s="147">
        <v>1500</v>
      </c>
      <c r="K25" s="48">
        <v>1500</v>
      </c>
      <c r="L25" s="149">
        <v>1500</v>
      </c>
      <c r="M25" s="130">
        <f t="shared" si="18"/>
        <v>1500</v>
      </c>
      <c r="N25" s="48">
        <v>1500</v>
      </c>
      <c r="O25" s="59">
        <v>1500</v>
      </c>
      <c r="P25" s="153">
        <f t="shared" si="19"/>
        <v>1500</v>
      </c>
      <c r="Q25" s="48">
        <v>1500</v>
      </c>
      <c r="R25" s="149">
        <v>1500</v>
      </c>
      <c r="S25" s="188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6" x14ac:dyDescent="0.3">
      <c r="A26" s="316">
        <v>25</v>
      </c>
      <c r="B26" s="224" t="s">
        <v>24</v>
      </c>
      <c r="C26" s="12">
        <v>948</v>
      </c>
      <c r="D26" s="13">
        <v>352</v>
      </c>
      <c r="E26" s="12">
        <v>1085</v>
      </c>
      <c r="F26" s="397">
        <v>514</v>
      </c>
      <c r="G26" s="398">
        <v>495</v>
      </c>
      <c r="H26" s="84">
        <v>1120</v>
      </c>
      <c r="I26" s="109">
        <v>500</v>
      </c>
      <c r="J26" s="147">
        <v>800</v>
      </c>
      <c r="K26" s="43">
        <v>800</v>
      </c>
      <c r="L26" s="154">
        <v>800</v>
      </c>
      <c r="M26" s="130">
        <f t="shared" si="18"/>
        <v>800</v>
      </c>
      <c r="N26" s="43">
        <v>800</v>
      </c>
      <c r="O26" s="61">
        <v>800</v>
      </c>
      <c r="P26" s="153">
        <f t="shared" si="19"/>
        <v>800</v>
      </c>
      <c r="Q26" s="43">
        <v>800</v>
      </c>
      <c r="R26" s="154">
        <v>800</v>
      </c>
      <c r="S26" s="188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6" x14ac:dyDescent="0.3">
      <c r="A27" s="316">
        <v>26</v>
      </c>
      <c r="B27" s="218" t="s">
        <v>26</v>
      </c>
      <c r="C27" s="12">
        <v>0</v>
      </c>
      <c r="D27" s="13">
        <v>161</v>
      </c>
      <c r="E27" s="12">
        <v>0</v>
      </c>
      <c r="F27" s="397">
        <v>0</v>
      </c>
      <c r="G27" s="398">
        <v>0</v>
      </c>
      <c r="H27" s="84">
        <v>6000</v>
      </c>
      <c r="I27" s="109">
        <v>6758</v>
      </c>
      <c r="J27" s="147">
        <v>7000</v>
      </c>
      <c r="K27" s="43">
        <v>7000</v>
      </c>
      <c r="L27" s="154">
        <v>7000</v>
      </c>
      <c r="M27" s="130">
        <f t="shared" si="18"/>
        <v>7000</v>
      </c>
      <c r="N27" s="43">
        <v>7000</v>
      </c>
      <c r="O27" s="61">
        <v>7000</v>
      </c>
      <c r="P27" s="153">
        <f t="shared" si="19"/>
        <v>7000</v>
      </c>
      <c r="Q27" s="43">
        <v>7000</v>
      </c>
      <c r="R27" s="154">
        <v>7000</v>
      </c>
      <c r="S27" s="180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6.5" thickBot="1" x14ac:dyDescent="0.35">
      <c r="A28" s="316">
        <f t="shared" si="0"/>
        <v>27</v>
      </c>
      <c r="B28" s="227" t="s">
        <v>23</v>
      </c>
      <c r="C28" s="14">
        <v>3788</v>
      </c>
      <c r="D28" s="15">
        <v>2623</v>
      </c>
      <c r="E28" s="14">
        <v>3152</v>
      </c>
      <c r="F28" s="399">
        <v>1970</v>
      </c>
      <c r="G28" s="398">
        <v>4077</v>
      </c>
      <c r="H28" s="84">
        <v>7800</v>
      </c>
      <c r="I28" s="109">
        <v>7800</v>
      </c>
      <c r="J28" s="147">
        <v>7800</v>
      </c>
      <c r="K28" s="43">
        <v>7800</v>
      </c>
      <c r="L28" s="154">
        <v>7800</v>
      </c>
      <c r="M28" s="130">
        <f t="shared" si="18"/>
        <v>7800</v>
      </c>
      <c r="N28" s="43">
        <v>7800</v>
      </c>
      <c r="O28" s="61">
        <v>7800</v>
      </c>
      <c r="P28" s="153">
        <f t="shared" si="19"/>
        <v>7800</v>
      </c>
      <c r="Q28" s="43">
        <v>7800</v>
      </c>
      <c r="R28" s="154">
        <v>7800</v>
      </c>
      <c r="S28" s="189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22.5" customHeight="1" thickTop="1" thickBot="1" x14ac:dyDescent="0.35">
      <c r="A29" s="316">
        <v>28</v>
      </c>
      <c r="B29" s="221" t="s">
        <v>15</v>
      </c>
      <c r="C29" s="16">
        <f t="shared" ref="C29:R29" si="20">SUM(C19:C28)</f>
        <v>9319</v>
      </c>
      <c r="D29" s="17">
        <f t="shared" si="20"/>
        <v>8370</v>
      </c>
      <c r="E29" s="16">
        <f t="shared" si="20"/>
        <v>7049</v>
      </c>
      <c r="F29" s="412">
        <f t="shared" ref="F29" si="21">SUM(F19:F28)</f>
        <v>5192</v>
      </c>
      <c r="G29" s="412">
        <f t="shared" si="20"/>
        <v>7934</v>
      </c>
      <c r="H29" s="54">
        <f t="shared" si="20"/>
        <v>20580</v>
      </c>
      <c r="I29" s="50">
        <f t="shared" si="20"/>
        <v>20399</v>
      </c>
      <c r="J29" s="157">
        <f t="shared" si="20"/>
        <v>21151.5</v>
      </c>
      <c r="K29" s="42">
        <f t="shared" si="20"/>
        <v>21174.075000000001</v>
      </c>
      <c r="L29" s="158">
        <f t="shared" si="20"/>
        <v>21197.778749999998</v>
      </c>
      <c r="M29" s="132">
        <f t="shared" si="20"/>
        <v>21151.5</v>
      </c>
      <c r="N29" s="42">
        <f t="shared" ref="N29:O29" si="22">SUM(N19:N28)</f>
        <v>21174.075000000001</v>
      </c>
      <c r="O29" s="64">
        <f t="shared" si="22"/>
        <v>21197.778749999998</v>
      </c>
      <c r="P29" s="157">
        <f t="shared" si="20"/>
        <v>21151.5</v>
      </c>
      <c r="Q29" s="42">
        <f t="shared" si="20"/>
        <v>21174.075000000001</v>
      </c>
      <c r="R29" s="158">
        <f t="shared" si="20"/>
        <v>21197.778749999998</v>
      </c>
      <c r="S29" s="185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49" thickTop="1" thickBot="1" x14ac:dyDescent="0.35">
      <c r="A30" s="316">
        <f t="shared" si="0"/>
        <v>29</v>
      </c>
      <c r="B30" s="228" t="s">
        <v>89</v>
      </c>
      <c r="C30" s="46" t="s">
        <v>4</v>
      </c>
      <c r="D30" s="46" t="s">
        <v>5</v>
      </c>
      <c r="E30" s="46" t="s">
        <v>17</v>
      </c>
      <c r="F30" s="405" t="s">
        <v>86</v>
      </c>
      <c r="G30" s="405" t="s">
        <v>98</v>
      </c>
      <c r="H30" s="52" t="s">
        <v>7</v>
      </c>
      <c r="I30" s="112" t="s">
        <v>8</v>
      </c>
      <c r="J30" s="145" t="s">
        <v>115</v>
      </c>
      <c r="K30" s="39" t="s">
        <v>108</v>
      </c>
      <c r="L30" s="146" t="s">
        <v>109</v>
      </c>
      <c r="M30" s="106" t="s">
        <v>115</v>
      </c>
      <c r="N30" s="39" t="s">
        <v>108</v>
      </c>
      <c r="O30" s="177" t="s">
        <v>110</v>
      </c>
      <c r="P30" s="145" t="s">
        <v>115</v>
      </c>
      <c r="Q30" s="39" t="s">
        <v>111</v>
      </c>
      <c r="R30" s="146" t="s">
        <v>110</v>
      </c>
      <c r="S30" s="190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6" x14ac:dyDescent="0.3">
      <c r="A31" s="316">
        <f t="shared" si="0"/>
        <v>30</v>
      </c>
      <c r="B31" s="223" t="s">
        <v>75</v>
      </c>
      <c r="C31" s="10">
        <v>2390</v>
      </c>
      <c r="D31" s="11">
        <v>4710</v>
      </c>
      <c r="E31" s="10">
        <v>6108</v>
      </c>
      <c r="F31" s="413">
        <v>20595</v>
      </c>
      <c r="G31" s="396">
        <v>24655</v>
      </c>
      <c r="H31" s="527">
        <v>24150</v>
      </c>
      <c r="I31" s="529">
        <v>24150</v>
      </c>
      <c r="J31" s="515">
        <v>32400</v>
      </c>
      <c r="K31" s="531">
        <f>24400*105%</f>
        <v>25620</v>
      </c>
      <c r="L31" s="533">
        <f>K31*105%</f>
        <v>26901</v>
      </c>
      <c r="M31" s="513">
        <f>J31</f>
        <v>32400</v>
      </c>
      <c r="N31" s="531">
        <f>24400*105%</f>
        <v>25620</v>
      </c>
      <c r="O31" s="543">
        <f>N31*105%</f>
        <v>26901</v>
      </c>
      <c r="P31" s="515">
        <f>J31</f>
        <v>32400</v>
      </c>
      <c r="Q31" s="531">
        <f>24400*105%</f>
        <v>25620</v>
      </c>
      <c r="R31" s="533">
        <f>Q31*105%</f>
        <v>26901</v>
      </c>
      <c r="S31" s="535" t="s">
        <v>167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6" x14ac:dyDescent="0.3">
      <c r="A32" s="316">
        <v>31</v>
      </c>
      <c r="B32" s="224" t="s">
        <v>83</v>
      </c>
      <c r="C32" s="12">
        <v>14737</v>
      </c>
      <c r="D32" s="13">
        <v>14219</v>
      </c>
      <c r="E32" s="12">
        <v>3135</v>
      </c>
      <c r="F32" s="414">
        <v>9056</v>
      </c>
      <c r="G32" s="396">
        <v>6828</v>
      </c>
      <c r="H32" s="528"/>
      <c r="I32" s="530"/>
      <c r="J32" s="516"/>
      <c r="K32" s="532"/>
      <c r="L32" s="534"/>
      <c r="M32" s="514"/>
      <c r="N32" s="532"/>
      <c r="O32" s="544"/>
      <c r="P32" s="516"/>
      <c r="Q32" s="532"/>
      <c r="R32" s="534"/>
      <c r="S32" s="536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31" x14ac:dyDescent="0.3">
      <c r="A33" s="316">
        <v>32</v>
      </c>
      <c r="B33" s="229" t="s">
        <v>67</v>
      </c>
      <c r="C33" s="12">
        <v>172</v>
      </c>
      <c r="D33" s="13">
        <v>553</v>
      </c>
      <c r="E33" s="12">
        <v>275</v>
      </c>
      <c r="F33" s="414">
        <v>220</v>
      </c>
      <c r="G33" s="396">
        <v>996</v>
      </c>
      <c r="H33" s="89"/>
      <c r="I33" s="114"/>
      <c r="J33" s="159"/>
      <c r="K33" s="87"/>
      <c r="L33" s="160"/>
      <c r="M33" s="133"/>
      <c r="N33" s="87"/>
      <c r="O33" s="88"/>
      <c r="P33" s="159"/>
      <c r="Q33" s="87"/>
      <c r="R33" s="160"/>
      <c r="S33" s="19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6" x14ac:dyDescent="0.3">
      <c r="A34" s="316">
        <f t="shared" si="0"/>
        <v>33</v>
      </c>
      <c r="B34" s="230" t="s">
        <v>27</v>
      </c>
      <c r="C34" s="10">
        <v>172</v>
      </c>
      <c r="D34" s="11">
        <v>20</v>
      </c>
      <c r="E34" s="10">
        <v>0</v>
      </c>
      <c r="F34" s="415">
        <v>4</v>
      </c>
      <c r="G34" s="396">
        <v>0</v>
      </c>
      <c r="H34" s="83">
        <v>50</v>
      </c>
      <c r="I34" s="113">
        <v>0</v>
      </c>
      <c r="J34" s="161">
        <v>0</v>
      </c>
      <c r="K34" s="48">
        <v>0</v>
      </c>
      <c r="L34" s="149">
        <v>0</v>
      </c>
      <c r="M34" s="134">
        <f>J34</f>
        <v>0</v>
      </c>
      <c r="N34" s="48">
        <v>0</v>
      </c>
      <c r="O34" s="59">
        <v>0</v>
      </c>
      <c r="P34" s="161">
        <f>J34</f>
        <v>0</v>
      </c>
      <c r="Q34" s="48">
        <v>0</v>
      </c>
      <c r="R34" s="149">
        <v>0</v>
      </c>
      <c r="S34" s="19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6" x14ac:dyDescent="0.3">
      <c r="A35" s="316">
        <v>34</v>
      </c>
      <c r="B35" s="225" t="s">
        <v>84</v>
      </c>
      <c r="C35" s="12">
        <v>-18260</v>
      </c>
      <c r="D35" s="13">
        <v>-16844</v>
      </c>
      <c r="E35" s="12">
        <v>-468</v>
      </c>
      <c r="F35" s="416">
        <v>-10990</v>
      </c>
      <c r="G35" s="411">
        <v>-9707</v>
      </c>
      <c r="H35" s="517">
        <v>-10000</v>
      </c>
      <c r="I35" s="519">
        <v>-10000</v>
      </c>
      <c r="J35" s="521">
        <f>I35</f>
        <v>-10000</v>
      </c>
      <c r="K35" s="523">
        <f>J35</f>
        <v>-10000</v>
      </c>
      <c r="L35" s="525">
        <f>K35</f>
        <v>-10000</v>
      </c>
      <c r="M35" s="539">
        <f>J35</f>
        <v>-10000</v>
      </c>
      <c r="N35" s="523">
        <f>M35</f>
        <v>-10000</v>
      </c>
      <c r="O35" s="541">
        <f>N35</f>
        <v>-10000</v>
      </c>
      <c r="P35" s="521">
        <f>J35</f>
        <v>-10000</v>
      </c>
      <c r="Q35" s="523">
        <f>P35</f>
        <v>-10000</v>
      </c>
      <c r="R35" s="525">
        <f>Q35</f>
        <v>-10000</v>
      </c>
      <c r="S35" s="537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6.5" thickBot="1" x14ac:dyDescent="0.35">
      <c r="A36" s="316">
        <v>35</v>
      </c>
      <c r="B36" s="220" t="s">
        <v>66</v>
      </c>
      <c r="C36" s="14">
        <v>-18260</v>
      </c>
      <c r="D36" s="15">
        <v>-16844</v>
      </c>
      <c r="E36" s="14">
        <v>-468</v>
      </c>
      <c r="F36" s="417">
        <v>-1750</v>
      </c>
      <c r="G36" s="411">
        <v>-4183</v>
      </c>
      <c r="H36" s="518"/>
      <c r="I36" s="520"/>
      <c r="J36" s="522"/>
      <c r="K36" s="524"/>
      <c r="L36" s="526"/>
      <c r="M36" s="540"/>
      <c r="N36" s="524"/>
      <c r="O36" s="542"/>
      <c r="P36" s="522"/>
      <c r="Q36" s="524"/>
      <c r="R36" s="526"/>
      <c r="S36" s="538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2.5" customHeight="1" thickTop="1" thickBot="1" x14ac:dyDescent="0.35">
      <c r="A37" s="316">
        <f t="shared" si="0"/>
        <v>36</v>
      </c>
      <c r="B37" s="221" t="s">
        <v>15</v>
      </c>
      <c r="C37" s="16">
        <f>SUM(C31:C35)</f>
        <v>-789</v>
      </c>
      <c r="D37" s="17">
        <f>SUM(D31:D35)</f>
        <v>2658</v>
      </c>
      <c r="E37" s="16">
        <f>SUM(E31:E35)</f>
        <v>9050</v>
      </c>
      <c r="F37" s="412">
        <f t="shared" ref="F37:L37" si="23">SUM(F31:F36)</f>
        <v>17135</v>
      </c>
      <c r="G37" s="412">
        <f t="shared" si="23"/>
        <v>18589</v>
      </c>
      <c r="H37" s="54">
        <f t="shared" si="23"/>
        <v>14200</v>
      </c>
      <c r="I37" s="50">
        <f t="shared" si="23"/>
        <v>14150</v>
      </c>
      <c r="J37" s="157">
        <f t="shared" si="23"/>
        <v>22400</v>
      </c>
      <c r="K37" s="42">
        <f t="shared" si="23"/>
        <v>15620</v>
      </c>
      <c r="L37" s="158">
        <f t="shared" si="23"/>
        <v>16901</v>
      </c>
      <c r="M37" s="132">
        <f t="shared" ref="M37:P37" si="24">SUM(M31:M36)</f>
        <v>22400</v>
      </c>
      <c r="N37" s="42">
        <f>SUM(N31:N36)</f>
        <v>15620</v>
      </c>
      <c r="O37" s="64">
        <f>SUM(O31:O36)</f>
        <v>16901</v>
      </c>
      <c r="P37" s="157">
        <f t="shared" si="24"/>
        <v>22400</v>
      </c>
      <c r="Q37" s="42">
        <f>SUM(Q31:Q36)</f>
        <v>15620</v>
      </c>
      <c r="R37" s="158">
        <f>SUM(R31:R36)</f>
        <v>16901</v>
      </c>
      <c r="S37" s="216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49" thickTop="1" thickBot="1" x14ac:dyDescent="0.35">
      <c r="A38" s="316">
        <v>37</v>
      </c>
      <c r="B38" s="222" t="s">
        <v>91</v>
      </c>
      <c r="C38" s="46" t="s">
        <v>4</v>
      </c>
      <c r="D38" s="46" t="s">
        <v>5</v>
      </c>
      <c r="E38" s="46" t="s">
        <v>17</v>
      </c>
      <c r="F38" s="405" t="s">
        <v>86</v>
      </c>
      <c r="G38" s="405" t="s">
        <v>98</v>
      </c>
      <c r="H38" s="52" t="s">
        <v>7</v>
      </c>
      <c r="I38" s="112" t="s">
        <v>8</v>
      </c>
      <c r="J38" s="145" t="s">
        <v>115</v>
      </c>
      <c r="K38" s="39" t="s">
        <v>108</v>
      </c>
      <c r="L38" s="146" t="s">
        <v>109</v>
      </c>
      <c r="M38" s="106" t="s">
        <v>115</v>
      </c>
      <c r="N38" s="39" t="s">
        <v>108</v>
      </c>
      <c r="O38" s="177" t="s">
        <v>110</v>
      </c>
      <c r="P38" s="145" t="s">
        <v>115</v>
      </c>
      <c r="Q38" s="39" t="s">
        <v>111</v>
      </c>
      <c r="R38" s="146" t="s">
        <v>110</v>
      </c>
      <c r="S38" s="192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6" x14ac:dyDescent="0.3">
      <c r="A39" s="316">
        <f t="shared" si="0"/>
        <v>38</v>
      </c>
      <c r="B39" s="223" t="s">
        <v>28</v>
      </c>
      <c r="C39" s="10">
        <v>2738</v>
      </c>
      <c r="D39" s="11">
        <v>1545</v>
      </c>
      <c r="E39" s="10">
        <v>2456</v>
      </c>
      <c r="F39" s="407">
        <v>2581</v>
      </c>
      <c r="G39" s="396">
        <v>4260</v>
      </c>
      <c r="H39" s="83">
        <v>7150</v>
      </c>
      <c r="I39" s="113">
        <v>4500</v>
      </c>
      <c r="J39" s="153">
        <f>I39*105%</f>
        <v>4725</v>
      </c>
      <c r="K39" s="43">
        <f t="shared" ref="K39:K45" si="25">J39*105%</f>
        <v>4961.25</v>
      </c>
      <c r="L39" s="149">
        <f t="shared" ref="L39:L44" si="26">K39*105%</f>
        <v>5209.3125</v>
      </c>
      <c r="M39" s="130">
        <f>J39</f>
        <v>4725</v>
      </c>
      <c r="N39" s="43">
        <f t="shared" ref="N39:N45" si="27">M39*105%</f>
        <v>4961.25</v>
      </c>
      <c r="O39" s="59">
        <f t="shared" ref="O39:O44" si="28">N39*105%</f>
        <v>5209.3125</v>
      </c>
      <c r="P39" s="153">
        <f>J39</f>
        <v>4725</v>
      </c>
      <c r="Q39" s="43">
        <f t="shared" ref="Q39:Q45" si="29">P39*105%</f>
        <v>4961.25</v>
      </c>
      <c r="R39" s="149">
        <f t="shared" ref="R39:R44" si="30">Q39*105%</f>
        <v>5209.3125</v>
      </c>
      <c r="S39" s="188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6" x14ac:dyDescent="0.3">
      <c r="A40" s="316">
        <f t="shared" si="0"/>
        <v>39</v>
      </c>
      <c r="B40" s="224" t="s">
        <v>29</v>
      </c>
      <c r="C40" s="12">
        <v>27453</v>
      </c>
      <c r="D40" s="13">
        <v>4160</v>
      </c>
      <c r="E40" s="12">
        <v>191</v>
      </c>
      <c r="F40" s="397">
        <v>5226</v>
      </c>
      <c r="G40" s="398">
        <v>22562</v>
      </c>
      <c r="H40" s="84">
        <v>7500</v>
      </c>
      <c r="I40" s="110">
        <v>7500</v>
      </c>
      <c r="J40" s="153">
        <v>35000</v>
      </c>
      <c r="K40" s="43">
        <v>10000</v>
      </c>
      <c r="L40" s="149">
        <v>10000</v>
      </c>
      <c r="M40" s="130">
        <f t="shared" ref="M40:M46" si="31">J40</f>
        <v>35000</v>
      </c>
      <c r="N40" s="43">
        <v>10000</v>
      </c>
      <c r="O40" s="59">
        <v>10000</v>
      </c>
      <c r="P40" s="153">
        <f t="shared" ref="P40:P47" si="32">J40</f>
        <v>35000</v>
      </c>
      <c r="Q40" s="43">
        <v>10000</v>
      </c>
      <c r="R40" s="149">
        <v>10000</v>
      </c>
      <c r="S40" s="178" t="s">
        <v>168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6" x14ac:dyDescent="0.3">
      <c r="A41" s="316">
        <v>40</v>
      </c>
      <c r="B41" s="224" t="s">
        <v>30</v>
      </c>
      <c r="C41" s="12">
        <v>5880</v>
      </c>
      <c r="D41" s="13">
        <v>6015</v>
      </c>
      <c r="E41" s="12">
        <v>6113</v>
      </c>
      <c r="F41" s="397">
        <v>6469</v>
      </c>
      <c r="G41" s="398">
        <v>9998</v>
      </c>
      <c r="H41" s="84">
        <v>11000</v>
      </c>
      <c r="I41" s="109">
        <v>11000</v>
      </c>
      <c r="J41" s="153">
        <f t="shared" ref="J41:J44" si="33">I41*105%</f>
        <v>11550</v>
      </c>
      <c r="K41" s="43">
        <f t="shared" si="25"/>
        <v>12127.5</v>
      </c>
      <c r="L41" s="149">
        <f t="shared" si="26"/>
        <v>12733.875</v>
      </c>
      <c r="M41" s="130">
        <f t="shared" si="31"/>
        <v>11550</v>
      </c>
      <c r="N41" s="43">
        <f t="shared" si="27"/>
        <v>12127.5</v>
      </c>
      <c r="O41" s="59">
        <f t="shared" si="28"/>
        <v>12733.875</v>
      </c>
      <c r="P41" s="153">
        <f t="shared" si="32"/>
        <v>11550</v>
      </c>
      <c r="Q41" s="43">
        <f t="shared" si="29"/>
        <v>12127.5</v>
      </c>
      <c r="R41" s="149">
        <f t="shared" si="30"/>
        <v>12733.875</v>
      </c>
      <c r="S41" s="178" t="s">
        <v>124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6" x14ac:dyDescent="0.3">
      <c r="A42" s="316">
        <v>41</v>
      </c>
      <c r="B42" s="224" t="s">
        <v>31</v>
      </c>
      <c r="C42" s="12">
        <v>111</v>
      </c>
      <c r="D42" s="13">
        <v>120</v>
      </c>
      <c r="E42" s="12">
        <v>333</v>
      </c>
      <c r="F42" s="397">
        <v>331</v>
      </c>
      <c r="G42" s="398">
        <v>617</v>
      </c>
      <c r="H42" s="84">
        <v>550</v>
      </c>
      <c r="I42" s="109">
        <v>550</v>
      </c>
      <c r="J42" s="153">
        <f t="shared" si="33"/>
        <v>577.5</v>
      </c>
      <c r="K42" s="43">
        <f t="shared" si="25"/>
        <v>606.375</v>
      </c>
      <c r="L42" s="149">
        <f t="shared" si="26"/>
        <v>636.69375000000002</v>
      </c>
      <c r="M42" s="130">
        <f t="shared" si="31"/>
        <v>577.5</v>
      </c>
      <c r="N42" s="43">
        <f t="shared" si="27"/>
        <v>606.375</v>
      </c>
      <c r="O42" s="59">
        <f t="shared" si="28"/>
        <v>636.69375000000002</v>
      </c>
      <c r="P42" s="153">
        <f t="shared" si="32"/>
        <v>577.5</v>
      </c>
      <c r="Q42" s="43">
        <f t="shared" si="29"/>
        <v>606.375</v>
      </c>
      <c r="R42" s="149">
        <f t="shared" si="30"/>
        <v>636.69375000000002</v>
      </c>
      <c r="S42" s="178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6" x14ac:dyDescent="0.3">
      <c r="A43" s="316">
        <f t="shared" si="0"/>
        <v>42</v>
      </c>
      <c r="B43" s="224" t="s">
        <v>32</v>
      </c>
      <c r="C43" s="12">
        <v>3783</v>
      </c>
      <c r="D43" s="13">
        <v>3046</v>
      </c>
      <c r="E43" s="12">
        <v>3894</v>
      </c>
      <c r="F43" s="397">
        <v>11603</v>
      </c>
      <c r="G43" s="398">
        <v>10729</v>
      </c>
      <c r="H43" s="84">
        <v>27500</v>
      </c>
      <c r="I43" s="109">
        <v>12000</v>
      </c>
      <c r="J43" s="153">
        <f t="shared" si="33"/>
        <v>12600</v>
      </c>
      <c r="K43" s="43">
        <f t="shared" si="25"/>
        <v>13230</v>
      </c>
      <c r="L43" s="149">
        <f t="shared" si="26"/>
        <v>13891.5</v>
      </c>
      <c r="M43" s="130">
        <f t="shared" si="31"/>
        <v>12600</v>
      </c>
      <c r="N43" s="43">
        <f t="shared" si="27"/>
        <v>13230</v>
      </c>
      <c r="O43" s="59">
        <f t="shared" si="28"/>
        <v>13891.5</v>
      </c>
      <c r="P43" s="153">
        <f t="shared" si="32"/>
        <v>12600</v>
      </c>
      <c r="Q43" s="43">
        <f t="shared" si="29"/>
        <v>13230</v>
      </c>
      <c r="R43" s="149">
        <f t="shared" si="30"/>
        <v>13891.5</v>
      </c>
      <c r="S43" s="17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6" x14ac:dyDescent="0.3">
      <c r="A44" s="316">
        <v>43</v>
      </c>
      <c r="B44" s="224" t="s">
        <v>33</v>
      </c>
      <c r="C44" s="12">
        <v>2599</v>
      </c>
      <c r="D44" s="13">
        <v>1281</v>
      </c>
      <c r="E44" s="12">
        <v>1291</v>
      </c>
      <c r="F44" s="397">
        <v>2669</v>
      </c>
      <c r="G44" s="398">
        <v>2970</v>
      </c>
      <c r="H44" s="84">
        <v>1452</v>
      </c>
      <c r="I44" s="109">
        <v>2952</v>
      </c>
      <c r="J44" s="153">
        <f t="shared" si="33"/>
        <v>3099.6</v>
      </c>
      <c r="K44" s="43">
        <f t="shared" si="25"/>
        <v>3254.58</v>
      </c>
      <c r="L44" s="149">
        <f t="shared" si="26"/>
        <v>3417.3090000000002</v>
      </c>
      <c r="M44" s="130">
        <f t="shared" si="31"/>
        <v>3099.6</v>
      </c>
      <c r="N44" s="43">
        <f t="shared" si="27"/>
        <v>3254.58</v>
      </c>
      <c r="O44" s="59">
        <f t="shared" si="28"/>
        <v>3417.3090000000002</v>
      </c>
      <c r="P44" s="153">
        <f t="shared" si="32"/>
        <v>3099.6</v>
      </c>
      <c r="Q44" s="43">
        <f t="shared" si="29"/>
        <v>3254.58</v>
      </c>
      <c r="R44" s="149">
        <f t="shared" si="30"/>
        <v>3417.3090000000002</v>
      </c>
      <c r="S44" s="17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6" x14ac:dyDescent="0.3">
      <c r="A45" s="316">
        <v>44</v>
      </c>
      <c r="B45" s="224" t="s">
        <v>34</v>
      </c>
      <c r="C45" s="12">
        <v>2044</v>
      </c>
      <c r="D45" s="13">
        <v>71</v>
      </c>
      <c r="E45" s="12">
        <v>0</v>
      </c>
      <c r="F45" s="397">
        <v>690</v>
      </c>
      <c r="G45" s="398">
        <v>1040</v>
      </c>
      <c r="H45" s="84">
        <v>2000</v>
      </c>
      <c r="I45" s="109">
        <v>2000</v>
      </c>
      <c r="J45" s="153">
        <v>725</v>
      </c>
      <c r="K45" s="43">
        <f t="shared" si="25"/>
        <v>761.25</v>
      </c>
      <c r="L45" s="149">
        <f>K45*105%+1500</f>
        <v>2299.3125</v>
      </c>
      <c r="M45" s="130">
        <v>725</v>
      </c>
      <c r="N45" s="43">
        <f t="shared" si="27"/>
        <v>761.25</v>
      </c>
      <c r="O45" s="59">
        <f>N45*105%+1500</f>
        <v>2299.3125</v>
      </c>
      <c r="P45" s="153">
        <v>725</v>
      </c>
      <c r="Q45" s="43">
        <f t="shared" si="29"/>
        <v>761.25</v>
      </c>
      <c r="R45" s="149">
        <f>Q45*105%+1500</f>
        <v>2299.3125</v>
      </c>
      <c r="S45" s="178" t="s">
        <v>116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6" x14ac:dyDescent="0.3">
      <c r="A46" s="316">
        <f t="shared" si="0"/>
        <v>45</v>
      </c>
      <c r="B46" s="225" t="s">
        <v>35</v>
      </c>
      <c r="C46" s="12">
        <v>-3357</v>
      </c>
      <c r="D46" s="13">
        <v>-2994</v>
      </c>
      <c r="E46" s="12">
        <v>0</v>
      </c>
      <c r="F46" s="410">
        <v>-2699</v>
      </c>
      <c r="G46" s="411">
        <v>-4770</v>
      </c>
      <c r="H46" s="84">
        <v>-3000</v>
      </c>
      <c r="I46" s="109">
        <v>-6204</v>
      </c>
      <c r="J46" s="153">
        <v>-4500</v>
      </c>
      <c r="K46" s="48">
        <v>-4500</v>
      </c>
      <c r="L46" s="149">
        <v>-4500</v>
      </c>
      <c r="M46" s="130">
        <f t="shared" si="31"/>
        <v>-4500</v>
      </c>
      <c r="N46" s="48">
        <v>-4500</v>
      </c>
      <c r="O46" s="59">
        <v>-4500</v>
      </c>
      <c r="P46" s="153">
        <f t="shared" si="32"/>
        <v>-4500</v>
      </c>
      <c r="Q46" s="48">
        <v>-4500</v>
      </c>
      <c r="R46" s="149">
        <v>-4500</v>
      </c>
      <c r="S46" s="180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6.5" thickBot="1" x14ac:dyDescent="0.35">
      <c r="A47" s="316">
        <v>46</v>
      </c>
      <c r="B47" s="220" t="s">
        <v>68</v>
      </c>
      <c r="C47" s="14">
        <v>-2233</v>
      </c>
      <c r="D47" s="15">
        <v>-2566</v>
      </c>
      <c r="E47" s="14">
        <v>-832</v>
      </c>
      <c r="F47" s="418">
        <v>-3550</v>
      </c>
      <c r="G47" s="402">
        <v>-2904</v>
      </c>
      <c r="H47" s="85">
        <v>-3000</v>
      </c>
      <c r="I47" s="111">
        <v>-3625</v>
      </c>
      <c r="J47" s="153">
        <v>-3000</v>
      </c>
      <c r="K47" s="43">
        <v>-3000</v>
      </c>
      <c r="L47" s="154">
        <v>-3000</v>
      </c>
      <c r="M47" s="130">
        <f>J47</f>
        <v>-3000</v>
      </c>
      <c r="N47" s="43">
        <v>-3000</v>
      </c>
      <c r="O47" s="61">
        <v>-3000</v>
      </c>
      <c r="P47" s="153">
        <f t="shared" si="32"/>
        <v>-3000</v>
      </c>
      <c r="Q47" s="43">
        <v>-3000</v>
      </c>
      <c r="R47" s="154">
        <v>-3000</v>
      </c>
      <c r="S47" s="193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3.25" customHeight="1" thickTop="1" thickBot="1" x14ac:dyDescent="0.35">
      <c r="A48" s="316">
        <f t="shared" si="0"/>
        <v>47</v>
      </c>
      <c r="B48" s="221" t="s">
        <v>15</v>
      </c>
      <c r="C48" s="16">
        <f t="shared" ref="C48:I48" si="34">SUM(C39:C47)</f>
        <v>39018</v>
      </c>
      <c r="D48" s="17">
        <f t="shared" si="34"/>
        <v>10678</v>
      </c>
      <c r="E48" s="16">
        <f t="shared" si="34"/>
        <v>13446</v>
      </c>
      <c r="F48" s="412">
        <f>SUM(F39:F47)</f>
        <v>23320</v>
      </c>
      <c r="G48" s="412">
        <f>SUM(G39:G47)</f>
        <v>44502</v>
      </c>
      <c r="H48" s="54">
        <f t="shared" si="34"/>
        <v>51152</v>
      </c>
      <c r="I48" s="50">
        <f t="shared" si="34"/>
        <v>30673</v>
      </c>
      <c r="J48" s="157">
        <f>SUM(J39:J47)</f>
        <v>60777.100000000006</v>
      </c>
      <c r="K48" s="42">
        <f>SUM(K39:K47)</f>
        <v>37440.955000000002</v>
      </c>
      <c r="L48" s="158">
        <f>SUM(L39:L47)</f>
        <v>40688.00275</v>
      </c>
      <c r="M48" s="132">
        <f t="shared" ref="M48:P48" si="35">SUM(M39:M47)</f>
        <v>60777.100000000006</v>
      </c>
      <c r="N48" s="42">
        <f>SUM(N39:N47)</f>
        <v>37440.955000000002</v>
      </c>
      <c r="O48" s="64">
        <f>SUM(O39:O47)</f>
        <v>40688.00275</v>
      </c>
      <c r="P48" s="157">
        <f t="shared" si="35"/>
        <v>60777.100000000006</v>
      </c>
      <c r="Q48" s="42">
        <f>SUM(Q39:Q47)</f>
        <v>37440.955000000002</v>
      </c>
      <c r="R48" s="158">
        <f>SUM(R39:R47)</f>
        <v>40688.00275</v>
      </c>
      <c r="S48" s="216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49" thickTop="1" thickBot="1" x14ac:dyDescent="0.35">
      <c r="A49" s="316">
        <f t="shared" si="0"/>
        <v>48</v>
      </c>
      <c r="B49" s="222" t="s">
        <v>36</v>
      </c>
      <c r="C49" s="46" t="s">
        <v>4</v>
      </c>
      <c r="D49" s="46" t="s">
        <v>5</v>
      </c>
      <c r="E49" s="46" t="s">
        <v>17</v>
      </c>
      <c r="F49" s="405" t="s">
        <v>86</v>
      </c>
      <c r="G49" s="406" t="s">
        <v>98</v>
      </c>
      <c r="H49" s="52" t="s">
        <v>7</v>
      </c>
      <c r="I49" s="112" t="s">
        <v>8</v>
      </c>
      <c r="J49" s="145" t="s">
        <v>115</v>
      </c>
      <c r="K49" s="39" t="s">
        <v>108</v>
      </c>
      <c r="L49" s="146" t="s">
        <v>109</v>
      </c>
      <c r="M49" s="106" t="s">
        <v>115</v>
      </c>
      <c r="N49" s="39" t="s">
        <v>108</v>
      </c>
      <c r="O49" s="177" t="s">
        <v>110</v>
      </c>
      <c r="P49" s="145" t="s">
        <v>115</v>
      </c>
      <c r="Q49" s="39" t="s">
        <v>111</v>
      </c>
      <c r="R49" s="146" t="s">
        <v>110</v>
      </c>
      <c r="S49" s="19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6" x14ac:dyDescent="0.3">
      <c r="A50" s="316">
        <v>49</v>
      </c>
      <c r="B50" s="230" t="s">
        <v>69</v>
      </c>
      <c r="C50" s="10">
        <v>9776</v>
      </c>
      <c r="D50" s="11">
        <v>4362</v>
      </c>
      <c r="E50" s="10">
        <v>1226</v>
      </c>
      <c r="F50" s="407">
        <v>3835</v>
      </c>
      <c r="G50" s="396">
        <v>3805</v>
      </c>
      <c r="H50" s="83">
        <v>6050</v>
      </c>
      <c r="I50" s="113">
        <v>4000</v>
      </c>
      <c r="J50" s="153">
        <f>I50*105%</f>
        <v>4200</v>
      </c>
      <c r="K50" s="43">
        <f t="shared" ref="K50:K59" si="36">J50*105%</f>
        <v>4410</v>
      </c>
      <c r="L50" s="149">
        <f t="shared" ref="L50:L57" si="37">K50*105%</f>
        <v>4630.5</v>
      </c>
      <c r="M50" s="130">
        <f>J50</f>
        <v>4200</v>
      </c>
      <c r="N50" s="43">
        <f t="shared" ref="N50:N59" si="38">M50*105%</f>
        <v>4410</v>
      </c>
      <c r="O50" s="59">
        <f t="shared" ref="O50:O57" si="39">N50*105%</f>
        <v>4630.5</v>
      </c>
      <c r="P50" s="153">
        <f>J50</f>
        <v>4200</v>
      </c>
      <c r="Q50" s="43">
        <f t="shared" ref="Q50:Q59" si="40">P50*105%</f>
        <v>4410</v>
      </c>
      <c r="R50" s="149">
        <f t="shared" ref="R50:R57" si="41">Q50*105%</f>
        <v>4630.5</v>
      </c>
      <c r="S50" s="194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6" x14ac:dyDescent="0.3">
      <c r="A51" s="316">
        <v>50</v>
      </c>
      <c r="B51" s="224" t="s">
        <v>37</v>
      </c>
      <c r="C51" s="12">
        <v>3102</v>
      </c>
      <c r="D51" s="13">
        <v>2156</v>
      </c>
      <c r="E51" s="12">
        <v>2762</v>
      </c>
      <c r="F51" s="397">
        <v>3081</v>
      </c>
      <c r="G51" s="398">
        <v>2906</v>
      </c>
      <c r="H51" s="84">
        <v>2600</v>
      </c>
      <c r="I51" s="109">
        <v>2600</v>
      </c>
      <c r="J51" s="153">
        <f t="shared" ref="J51:J59" si="42">I51*105%</f>
        <v>2730</v>
      </c>
      <c r="K51" s="43">
        <f t="shared" si="36"/>
        <v>2866.5</v>
      </c>
      <c r="L51" s="149">
        <f t="shared" si="37"/>
        <v>3009.8250000000003</v>
      </c>
      <c r="M51" s="130">
        <f t="shared" ref="M51:M59" si="43">J51</f>
        <v>2730</v>
      </c>
      <c r="N51" s="43">
        <f t="shared" si="38"/>
        <v>2866.5</v>
      </c>
      <c r="O51" s="59">
        <f t="shared" si="39"/>
        <v>3009.8250000000003</v>
      </c>
      <c r="P51" s="153">
        <f t="shared" ref="P51:P59" si="44">J51</f>
        <v>2730</v>
      </c>
      <c r="Q51" s="43">
        <f t="shared" si="40"/>
        <v>2866.5</v>
      </c>
      <c r="R51" s="149">
        <f t="shared" si="41"/>
        <v>3009.8250000000003</v>
      </c>
      <c r="S51" s="178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6" x14ac:dyDescent="0.3">
      <c r="A52" s="316">
        <f t="shared" si="0"/>
        <v>51</v>
      </c>
      <c r="B52" s="224" t="s">
        <v>31</v>
      </c>
      <c r="C52" s="12">
        <v>453</v>
      </c>
      <c r="D52" s="13">
        <v>1389</v>
      </c>
      <c r="E52" s="12">
        <v>1361</v>
      </c>
      <c r="F52" s="397">
        <v>1156</v>
      </c>
      <c r="G52" s="398">
        <v>1280</v>
      </c>
      <c r="H52" s="84">
        <v>1650</v>
      </c>
      <c r="I52" s="109">
        <v>1400</v>
      </c>
      <c r="J52" s="153">
        <f t="shared" si="42"/>
        <v>1470</v>
      </c>
      <c r="K52" s="43">
        <f t="shared" si="36"/>
        <v>1543.5</v>
      </c>
      <c r="L52" s="149">
        <f t="shared" si="37"/>
        <v>1620.6750000000002</v>
      </c>
      <c r="M52" s="130">
        <f t="shared" si="43"/>
        <v>1470</v>
      </c>
      <c r="N52" s="43">
        <f t="shared" si="38"/>
        <v>1543.5</v>
      </c>
      <c r="O52" s="59">
        <f t="shared" si="39"/>
        <v>1620.6750000000002</v>
      </c>
      <c r="P52" s="153">
        <f t="shared" si="44"/>
        <v>1470</v>
      </c>
      <c r="Q52" s="43">
        <f t="shared" si="40"/>
        <v>1543.5</v>
      </c>
      <c r="R52" s="149">
        <f t="shared" si="41"/>
        <v>1620.6750000000002</v>
      </c>
      <c r="S52" s="188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6" x14ac:dyDescent="0.3">
      <c r="A53" s="316">
        <v>52</v>
      </c>
      <c r="B53" s="224" t="s">
        <v>32</v>
      </c>
      <c r="C53" s="12">
        <v>4855</v>
      </c>
      <c r="D53" s="13">
        <v>3617</v>
      </c>
      <c r="E53" s="12">
        <v>1762</v>
      </c>
      <c r="F53" s="397">
        <v>6012</v>
      </c>
      <c r="G53" s="398">
        <v>5515</v>
      </c>
      <c r="H53" s="84">
        <v>13200</v>
      </c>
      <c r="I53" s="109">
        <v>7000</v>
      </c>
      <c r="J53" s="153">
        <f t="shared" si="42"/>
        <v>7350</v>
      </c>
      <c r="K53" s="43">
        <f t="shared" si="36"/>
        <v>7717.5</v>
      </c>
      <c r="L53" s="149">
        <f t="shared" si="37"/>
        <v>8103.375</v>
      </c>
      <c r="M53" s="130">
        <f t="shared" si="43"/>
        <v>7350</v>
      </c>
      <c r="N53" s="43">
        <f t="shared" si="38"/>
        <v>7717.5</v>
      </c>
      <c r="O53" s="59">
        <f t="shared" si="39"/>
        <v>8103.375</v>
      </c>
      <c r="P53" s="153">
        <f t="shared" si="44"/>
        <v>7350</v>
      </c>
      <c r="Q53" s="43">
        <f t="shared" si="40"/>
        <v>7717.5</v>
      </c>
      <c r="R53" s="149">
        <f t="shared" si="41"/>
        <v>8103.375</v>
      </c>
      <c r="S53" s="188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46.5" x14ac:dyDescent="0.3">
      <c r="A54" s="316">
        <v>53</v>
      </c>
      <c r="B54" s="224" t="s">
        <v>29</v>
      </c>
      <c r="C54" s="12">
        <v>11784</v>
      </c>
      <c r="D54" s="13">
        <v>10771</v>
      </c>
      <c r="E54" s="12">
        <v>2969</v>
      </c>
      <c r="F54" s="397">
        <v>6917</v>
      </c>
      <c r="G54" s="398">
        <v>26347</v>
      </c>
      <c r="H54" s="84">
        <v>45000</v>
      </c>
      <c r="I54" s="110">
        <v>10000</v>
      </c>
      <c r="J54" s="153">
        <v>60000</v>
      </c>
      <c r="K54" s="43">
        <v>11000</v>
      </c>
      <c r="L54" s="149">
        <f t="shared" si="37"/>
        <v>11550</v>
      </c>
      <c r="M54" s="130">
        <f t="shared" si="43"/>
        <v>60000</v>
      </c>
      <c r="N54" s="43">
        <v>11000</v>
      </c>
      <c r="O54" s="59">
        <f t="shared" si="39"/>
        <v>11550</v>
      </c>
      <c r="P54" s="153">
        <f t="shared" si="44"/>
        <v>60000</v>
      </c>
      <c r="Q54" s="43">
        <v>11000</v>
      </c>
      <c r="R54" s="149">
        <f t="shared" si="41"/>
        <v>11550</v>
      </c>
      <c r="S54" s="188" t="s">
        <v>169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6" x14ac:dyDescent="0.3">
      <c r="A55" s="316">
        <f t="shared" si="0"/>
        <v>54</v>
      </c>
      <c r="B55" s="224" t="s">
        <v>38</v>
      </c>
      <c r="C55" s="12">
        <v>70</v>
      </c>
      <c r="D55" s="13">
        <v>70</v>
      </c>
      <c r="E55" s="12">
        <v>70</v>
      </c>
      <c r="F55" s="397">
        <v>70</v>
      </c>
      <c r="G55" s="398">
        <v>70</v>
      </c>
      <c r="H55" s="84">
        <v>70</v>
      </c>
      <c r="I55" s="109">
        <v>0</v>
      </c>
      <c r="J55" s="153">
        <v>0</v>
      </c>
      <c r="K55" s="43">
        <f>J55</f>
        <v>0</v>
      </c>
      <c r="L55" s="149">
        <f>K55</f>
        <v>0</v>
      </c>
      <c r="M55" s="130">
        <f t="shared" si="43"/>
        <v>0</v>
      </c>
      <c r="N55" s="43">
        <f>M55</f>
        <v>0</v>
      </c>
      <c r="O55" s="59">
        <f>N55</f>
        <v>0</v>
      </c>
      <c r="P55" s="153">
        <f t="shared" si="44"/>
        <v>0</v>
      </c>
      <c r="Q55" s="43">
        <f>P55</f>
        <v>0</v>
      </c>
      <c r="R55" s="149">
        <f>Q55</f>
        <v>0</v>
      </c>
      <c r="S55" s="188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6" x14ac:dyDescent="0.3">
      <c r="A56" s="316">
        <v>55</v>
      </c>
      <c r="B56" s="229" t="s">
        <v>74</v>
      </c>
      <c r="C56" s="12">
        <v>28</v>
      </c>
      <c r="D56" s="13">
        <v>515</v>
      </c>
      <c r="E56" s="12">
        <v>0</v>
      </c>
      <c r="F56" s="397">
        <v>567</v>
      </c>
      <c r="G56" s="398">
        <v>538</v>
      </c>
      <c r="H56" s="84">
        <v>750</v>
      </c>
      <c r="I56" s="109">
        <v>750</v>
      </c>
      <c r="J56" s="153">
        <f t="shared" si="42"/>
        <v>787.5</v>
      </c>
      <c r="K56" s="43">
        <f t="shared" si="36"/>
        <v>826.875</v>
      </c>
      <c r="L56" s="149">
        <f t="shared" si="37"/>
        <v>868.21875</v>
      </c>
      <c r="M56" s="130">
        <f t="shared" si="43"/>
        <v>787.5</v>
      </c>
      <c r="N56" s="43">
        <f t="shared" si="38"/>
        <v>826.875</v>
      </c>
      <c r="O56" s="59">
        <f t="shared" si="39"/>
        <v>868.21875</v>
      </c>
      <c r="P56" s="153">
        <f t="shared" si="44"/>
        <v>787.5</v>
      </c>
      <c r="Q56" s="43">
        <f t="shared" si="40"/>
        <v>826.875</v>
      </c>
      <c r="R56" s="149">
        <f t="shared" si="41"/>
        <v>868.21875</v>
      </c>
      <c r="S56" s="178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6" x14ac:dyDescent="0.3">
      <c r="A57" s="316">
        <f t="shared" si="0"/>
        <v>56</v>
      </c>
      <c r="B57" s="224" t="s">
        <v>33</v>
      </c>
      <c r="C57" s="12">
        <v>4320</v>
      </c>
      <c r="D57" s="13">
        <v>6433</v>
      </c>
      <c r="E57" s="12">
        <v>3320</v>
      </c>
      <c r="F57" s="397">
        <v>2026</v>
      </c>
      <c r="G57" s="398">
        <v>6155</v>
      </c>
      <c r="H57" s="84">
        <v>5000</v>
      </c>
      <c r="I57" s="109">
        <v>5000</v>
      </c>
      <c r="J57" s="153">
        <f>H57*105%</f>
        <v>5250</v>
      </c>
      <c r="K57" s="43">
        <f t="shared" si="36"/>
        <v>5512.5</v>
      </c>
      <c r="L57" s="149">
        <f t="shared" si="37"/>
        <v>5788.125</v>
      </c>
      <c r="M57" s="130">
        <f t="shared" si="43"/>
        <v>5250</v>
      </c>
      <c r="N57" s="43">
        <f t="shared" si="38"/>
        <v>5512.5</v>
      </c>
      <c r="O57" s="59">
        <f t="shared" si="39"/>
        <v>5788.125</v>
      </c>
      <c r="P57" s="153">
        <f t="shared" si="44"/>
        <v>5250</v>
      </c>
      <c r="Q57" s="43">
        <f t="shared" si="40"/>
        <v>5512.5</v>
      </c>
      <c r="R57" s="149">
        <f t="shared" si="41"/>
        <v>5788.125</v>
      </c>
      <c r="S57" s="178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31" x14ac:dyDescent="0.3">
      <c r="A58" s="316">
        <f t="shared" si="0"/>
        <v>57</v>
      </c>
      <c r="B58" s="231" t="s">
        <v>39</v>
      </c>
      <c r="C58" s="12">
        <v>-27723</v>
      </c>
      <c r="D58" s="13">
        <v>-31500</v>
      </c>
      <c r="E58" s="12">
        <v>-7500</v>
      </c>
      <c r="F58" s="419">
        <v>-33500</v>
      </c>
      <c r="G58" s="411">
        <v>-33500</v>
      </c>
      <c r="H58" s="84">
        <v>-35000</v>
      </c>
      <c r="I58" s="109">
        <v>-35000</v>
      </c>
      <c r="J58" s="153">
        <f>I58</f>
        <v>-35000</v>
      </c>
      <c r="K58" s="43">
        <f>J58</f>
        <v>-35000</v>
      </c>
      <c r="L58" s="149">
        <f>J58</f>
        <v>-35000</v>
      </c>
      <c r="M58" s="130">
        <f t="shared" si="43"/>
        <v>-35000</v>
      </c>
      <c r="N58" s="43">
        <f>M58</f>
        <v>-35000</v>
      </c>
      <c r="O58" s="59">
        <f>M58</f>
        <v>-35000</v>
      </c>
      <c r="P58" s="153">
        <f t="shared" si="44"/>
        <v>-35000</v>
      </c>
      <c r="Q58" s="43">
        <f>P58</f>
        <v>-35000</v>
      </c>
      <c r="R58" s="149">
        <f>P58</f>
        <v>-35000</v>
      </c>
      <c r="S58" s="178" t="s">
        <v>134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6" x14ac:dyDescent="0.3">
      <c r="A59" s="316">
        <v>58</v>
      </c>
      <c r="B59" s="232" t="s">
        <v>88</v>
      </c>
      <c r="C59" s="14">
        <v>-7808</v>
      </c>
      <c r="D59" s="15">
        <v>-4899</v>
      </c>
      <c r="E59" s="14">
        <v>-6728</v>
      </c>
      <c r="F59" s="420">
        <v>-7161</v>
      </c>
      <c r="G59" s="411">
        <v>-7932</v>
      </c>
      <c r="H59" s="84">
        <v>-6500</v>
      </c>
      <c r="I59" s="109">
        <v>-6500</v>
      </c>
      <c r="J59" s="153">
        <f t="shared" si="42"/>
        <v>-6825</v>
      </c>
      <c r="K59" s="43">
        <f t="shared" si="36"/>
        <v>-7166.25</v>
      </c>
      <c r="L59" s="149">
        <f t="shared" ref="L59" si="45">K59*105%</f>
        <v>-7524.5625</v>
      </c>
      <c r="M59" s="130">
        <f t="shared" si="43"/>
        <v>-6825</v>
      </c>
      <c r="N59" s="43">
        <f t="shared" si="38"/>
        <v>-7166.25</v>
      </c>
      <c r="O59" s="59">
        <f t="shared" ref="O59" si="46">N59*105%</f>
        <v>-7524.5625</v>
      </c>
      <c r="P59" s="153">
        <f t="shared" si="44"/>
        <v>-6825</v>
      </c>
      <c r="Q59" s="43">
        <f t="shared" si="40"/>
        <v>-7166.25</v>
      </c>
      <c r="R59" s="149">
        <f t="shared" ref="R59" si="47">Q59*105%</f>
        <v>-7524.5625</v>
      </c>
      <c r="S59" s="189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6.5" thickBot="1" x14ac:dyDescent="0.35">
      <c r="A60" s="316">
        <v>59</v>
      </c>
      <c r="B60" s="233" t="s">
        <v>99</v>
      </c>
      <c r="C60" s="14"/>
      <c r="D60" s="15"/>
      <c r="E60" s="14"/>
      <c r="F60" s="421"/>
      <c r="G60" s="402">
        <v>-3479</v>
      </c>
      <c r="H60" s="55"/>
      <c r="I60" s="82"/>
      <c r="J60" s="162"/>
      <c r="K60" s="45"/>
      <c r="L60" s="163"/>
      <c r="M60" s="135"/>
      <c r="N60" s="45"/>
      <c r="O60" s="65"/>
      <c r="P60" s="162"/>
      <c r="Q60" s="45"/>
      <c r="R60" s="163"/>
      <c r="S60" s="189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4.75" customHeight="1" thickTop="1" thickBot="1" x14ac:dyDescent="0.35">
      <c r="A61" s="316">
        <f t="shared" si="0"/>
        <v>60</v>
      </c>
      <c r="B61" s="264" t="s">
        <v>15</v>
      </c>
      <c r="C61" s="265">
        <f t="shared" ref="C61:J61" si="48">SUM(C50:C60)</f>
        <v>-1143</v>
      </c>
      <c r="D61" s="266">
        <f t="shared" si="48"/>
        <v>-7086</v>
      </c>
      <c r="E61" s="265">
        <f t="shared" si="48"/>
        <v>-758</v>
      </c>
      <c r="F61" s="422">
        <f t="shared" si="48"/>
        <v>-16997</v>
      </c>
      <c r="G61" s="422">
        <f t="shared" si="48"/>
        <v>1705</v>
      </c>
      <c r="H61" s="288">
        <f t="shared" si="48"/>
        <v>32820</v>
      </c>
      <c r="I61" s="289">
        <f t="shared" si="48"/>
        <v>-10750</v>
      </c>
      <c r="J61" s="290">
        <f t="shared" si="48"/>
        <v>39962.5</v>
      </c>
      <c r="K61" s="291">
        <f>SUM(K50:K60)</f>
        <v>-8289.375</v>
      </c>
      <c r="L61" s="271">
        <f>SUM(L50:L60)</f>
        <v>-6953.84375</v>
      </c>
      <c r="M61" s="292">
        <f t="shared" ref="M61:P61" si="49">SUM(M50:M60)</f>
        <v>39962.5</v>
      </c>
      <c r="N61" s="291">
        <f>SUM(N50:N60)</f>
        <v>-8289.375</v>
      </c>
      <c r="O61" s="273">
        <f>SUM(O50:O60)</f>
        <v>-6953.84375</v>
      </c>
      <c r="P61" s="290">
        <f t="shared" si="49"/>
        <v>39962.5</v>
      </c>
      <c r="Q61" s="291">
        <f>SUM(Q50:Q60)</f>
        <v>-8289.375</v>
      </c>
      <c r="R61" s="271">
        <f>SUM(R50:R60)</f>
        <v>-6953.84375</v>
      </c>
      <c r="S61" s="274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49" thickTop="1" thickBot="1" x14ac:dyDescent="0.35">
      <c r="A62" s="316">
        <v>61</v>
      </c>
      <c r="B62" s="261" t="s">
        <v>40</v>
      </c>
      <c r="C62" s="262" t="s">
        <v>4</v>
      </c>
      <c r="D62" s="262" t="s">
        <v>5</v>
      </c>
      <c r="E62" s="262" t="s">
        <v>17</v>
      </c>
      <c r="F62" s="394" t="s">
        <v>86</v>
      </c>
      <c r="G62" s="394" t="s">
        <v>98</v>
      </c>
      <c r="H62" s="244" t="s">
        <v>7</v>
      </c>
      <c r="I62" s="245" t="s">
        <v>8</v>
      </c>
      <c r="J62" s="246" t="s">
        <v>115</v>
      </c>
      <c r="K62" s="247" t="s">
        <v>108</v>
      </c>
      <c r="L62" s="248" t="s">
        <v>109</v>
      </c>
      <c r="M62" s="249" t="s">
        <v>115</v>
      </c>
      <c r="N62" s="247" t="s">
        <v>108</v>
      </c>
      <c r="O62" s="250" t="s">
        <v>110</v>
      </c>
      <c r="P62" s="246" t="s">
        <v>115</v>
      </c>
      <c r="Q62" s="247" t="s">
        <v>111</v>
      </c>
      <c r="R62" s="248" t="s">
        <v>110</v>
      </c>
      <c r="S62" s="192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6" x14ac:dyDescent="0.3">
      <c r="A63" s="316">
        <v>62</v>
      </c>
      <c r="B63" s="223" t="s">
        <v>41</v>
      </c>
      <c r="C63" s="10">
        <v>636</v>
      </c>
      <c r="D63" s="11">
        <v>65</v>
      </c>
      <c r="E63" s="10">
        <v>361</v>
      </c>
      <c r="F63" s="407">
        <v>341</v>
      </c>
      <c r="G63" s="396">
        <v>96</v>
      </c>
      <c r="H63" s="53">
        <v>1100</v>
      </c>
      <c r="I63" s="115">
        <v>3000</v>
      </c>
      <c r="J63" s="164">
        <f>H63*105%</f>
        <v>1155</v>
      </c>
      <c r="K63" s="43">
        <f t="shared" ref="K63:K68" si="50">J63*105%</f>
        <v>1212.75</v>
      </c>
      <c r="L63" s="149">
        <f t="shared" ref="L63:L68" si="51">K63*105%</f>
        <v>1273.3875</v>
      </c>
      <c r="M63" s="136">
        <f>J63</f>
        <v>1155</v>
      </c>
      <c r="N63" s="43">
        <f t="shared" ref="N63:N68" si="52">M63*105%</f>
        <v>1212.75</v>
      </c>
      <c r="O63" s="59">
        <f t="shared" ref="O63:O68" si="53">N63*105%</f>
        <v>1273.3875</v>
      </c>
      <c r="P63" s="164">
        <f>J63</f>
        <v>1155</v>
      </c>
      <c r="Q63" s="43">
        <f t="shared" ref="Q63" si="54">P63*105%</f>
        <v>1212.75</v>
      </c>
      <c r="R63" s="149">
        <f t="shared" ref="R63:R68" si="55">Q63*105%</f>
        <v>1273.3875</v>
      </c>
      <c r="S63" s="194" t="s">
        <v>168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6" x14ac:dyDescent="0.3">
      <c r="A64" s="316">
        <f t="shared" si="0"/>
        <v>63</v>
      </c>
      <c r="B64" s="224" t="s">
        <v>43</v>
      </c>
      <c r="C64" s="12">
        <v>9148</v>
      </c>
      <c r="D64" s="13">
        <v>9148</v>
      </c>
      <c r="E64" s="12">
        <v>9148</v>
      </c>
      <c r="F64" s="397">
        <v>43159</v>
      </c>
      <c r="G64" s="423"/>
      <c r="H64" s="56"/>
      <c r="I64" s="116"/>
      <c r="J64" s="165"/>
      <c r="K64" s="44"/>
      <c r="L64" s="160"/>
      <c r="M64" s="137"/>
      <c r="N64" s="44"/>
      <c r="O64" s="88"/>
      <c r="P64" s="165"/>
      <c r="Q64" s="44"/>
      <c r="R64" s="160"/>
      <c r="S64" s="178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6" x14ac:dyDescent="0.3">
      <c r="A65" s="316">
        <v>64</v>
      </c>
      <c r="B65" s="224" t="s">
        <v>44</v>
      </c>
      <c r="C65" s="12">
        <v>110</v>
      </c>
      <c r="D65" s="13">
        <v>9</v>
      </c>
      <c r="E65" s="12">
        <v>275</v>
      </c>
      <c r="F65" s="397">
        <v>1805</v>
      </c>
      <c r="G65" s="423"/>
      <c r="H65" s="56"/>
      <c r="I65" s="116"/>
      <c r="J65" s="165"/>
      <c r="K65" s="44"/>
      <c r="L65" s="160"/>
      <c r="M65" s="137"/>
      <c r="N65" s="44"/>
      <c r="O65" s="88"/>
      <c r="P65" s="165"/>
      <c r="Q65" s="44"/>
      <c r="R65" s="160"/>
      <c r="S65" s="178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6" x14ac:dyDescent="0.3">
      <c r="A66" s="316">
        <f t="shared" si="0"/>
        <v>65</v>
      </c>
      <c r="B66" s="224" t="s">
        <v>42</v>
      </c>
      <c r="C66" s="12">
        <v>1561</v>
      </c>
      <c r="D66" s="13">
        <v>1962</v>
      </c>
      <c r="E66" s="12">
        <v>2089</v>
      </c>
      <c r="F66" s="397">
        <v>1774</v>
      </c>
      <c r="G66" s="398">
        <v>1111</v>
      </c>
      <c r="H66" s="84">
        <v>1197</v>
      </c>
      <c r="I66" s="120">
        <f t="shared" ref="I66:R66" si="56">-I71*9.5%</f>
        <v>1154.25</v>
      </c>
      <c r="J66" s="153">
        <f t="shared" si="56"/>
        <v>1239.75</v>
      </c>
      <c r="K66" s="43">
        <f t="shared" si="56"/>
        <v>1282.5</v>
      </c>
      <c r="L66" s="43">
        <f t="shared" si="56"/>
        <v>1339.5</v>
      </c>
      <c r="M66" s="153">
        <f t="shared" si="56"/>
        <v>1239.75</v>
      </c>
      <c r="N66" s="43">
        <f t="shared" si="56"/>
        <v>1282.5</v>
      </c>
      <c r="O66" s="43">
        <f t="shared" si="56"/>
        <v>1339.5</v>
      </c>
      <c r="P66" s="153">
        <f t="shared" si="56"/>
        <v>1239.75</v>
      </c>
      <c r="Q66" s="43">
        <f t="shared" si="56"/>
        <v>1282.5</v>
      </c>
      <c r="R66" s="154">
        <f t="shared" si="56"/>
        <v>1339.5</v>
      </c>
      <c r="S66" s="195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6" x14ac:dyDescent="0.3">
      <c r="A67" s="316">
        <f t="shared" si="0"/>
        <v>66</v>
      </c>
      <c r="B67" s="224" t="s">
        <v>106</v>
      </c>
      <c r="C67" s="12">
        <v>2443</v>
      </c>
      <c r="D67" s="13">
        <v>1543</v>
      </c>
      <c r="E67" s="12">
        <v>3127</v>
      </c>
      <c r="F67" s="397">
        <v>1599</v>
      </c>
      <c r="G67" s="398">
        <v>1207</v>
      </c>
      <c r="H67" s="84">
        <v>1000</v>
      </c>
      <c r="I67" s="109">
        <v>1200</v>
      </c>
      <c r="J67" s="153">
        <v>1200</v>
      </c>
      <c r="K67" s="43">
        <f>(J67-600)*105%+600</f>
        <v>1230</v>
      </c>
      <c r="L67" s="43">
        <f>(K67-600)*105%+600</f>
        <v>1261.5</v>
      </c>
      <c r="M67" s="130">
        <f t="shared" ref="M67:M71" si="57">J67</f>
        <v>1200</v>
      </c>
      <c r="N67" s="43">
        <f>(M67-600)*105%+600</f>
        <v>1230</v>
      </c>
      <c r="O67" s="43">
        <f>(N67-600)*105%+600</f>
        <v>1261.5</v>
      </c>
      <c r="P67" s="153">
        <f t="shared" ref="P67:P71" si="58">J67</f>
        <v>1200</v>
      </c>
      <c r="Q67" s="43">
        <f>(P67-600)*105%+600</f>
        <v>1230</v>
      </c>
      <c r="R67" s="154">
        <f>(Q67-600)*105%+600</f>
        <v>1261.5</v>
      </c>
      <c r="S67" s="178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6" x14ac:dyDescent="0.3">
      <c r="A68" s="316">
        <v>67</v>
      </c>
      <c r="B68" s="224" t="s">
        <v>45</v>
      </c>
      <c r="C68" s="12">
        <v>3588</v>
      </c>
      <c r="D68" s="13">
        <v>6122</v>
      </c>
      <c r="E68" s="12">
        <v>-3230</v>
      </c>
      <c r="F68" s="397">
        <v>139</v>
      </c>
      <c r="G68" s="398">
        <v>817</v>
      </c>
      <c r="H68" s="84">
        <v>6050</v>
      </c>
      <c r="I68" s="109">
        <v>6050</v>
      </c>
      <c r="J68" s="153">
        <f t="shared" ref="J68" si="59">I68*105%</f>
        <v>6352.5</v>
      </c>
      <c r="K68" s="43">
        <f t="shared" si="50"/>
        <v>6670.125</v>
      </c>
      <c r="L68" s="149">
        <f t="shared" si="51"/>
        <v>7003.6312500000004</v>
      </c>
      <c r="M68" s="130">
        <f t="shared" si="57"/>
        <v>6352.5</v>
      </c>
      <c r="N68" s="43">
        <f t="shared" si="52"/>
        <v>6670.125</v>
      </c>
      <c r="O68" s="59">
        <f t="shared" si="53"/>
        <v>7003.6312500000004</v>
      </c>
      <c r="P68" s="153">
        <f t="shared" si="58"/>
        <v>6352.5</v>
      </c>
      <c r="Q68" s="43">
        <f t="shared" ref="Q68" si="60">P68*105%</f>
        <v>6670.125</v>
      </c>
      <c r="R68" s="149">
        <f t="shared" si="55"/>
        <v>7003.6312500000004</v>
      </c>
      <c r="S68" s="180" t="s">
        <v>168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6" x14ac:dyDescent="0.3">
      <c r="A69" s="316">
        <v>68</v>
      </c>
      <c r="B69" s="225" t="s">
        <v>46</v>
      </c>
      <c r="C69" s="12">
        <v>-2</v>
      </c>
      <c r="D69" s="13">
        <v>-1</v>
      </c>
      <c r="E69" s="12">
        <v>-1</v>
      </c>
      <c r="F69" s="410">
        <v>-1</v>
      </c>
      <c r="G69" s="411">
        <v>0</v>
      </c>
      <c r="H69" s="84">
        <v>-1</v>
      </c>
      <c r="I69" s="109">
        <v>-1</v>
      </c>
      <c r="J69" s="164">
        <v>-1</v>
      </c>
      <c r="K69" s="43">
        <v>-1.05</v>
      </c>
      <c r="L69" s="154">
        <v>-1.1025</v>
      </c>
      <c r="M69" s="130">
        <f t="shared" si="57"/>
        <v>-1</v>
      </c>
      <c r="N69" s="43">
        <v>-1.05</v>
      </c>
      <c r="O69" s="61">
        <v>-1.1025</v>
      </c>
      <c r="P69" s="153">
        <f t="shared" si="58"/>
        <v>-1</v>
      </c>
      <c r="Q69" s="43">
        <v>-1.05</v>
      </c>
      <c r="R69" s="154">
        <v>-1.1025</v>
      </c>
      <c r="S69" s="178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6" x14ac:dyDescent="0.3">
      <c r="A70" s="316">
        <f t="shared" si="0"/>
        <v>69</v>
      </c>
      <c r="B70" s="225" t="s">
        <v>47</v>
      </c>
      <c r="C70" s="12">
        <v>0</v>
      </c>
      <c r="D70" s="13">
        <v>-1</v>
      </c>
      <c r="E70" s="12">
        <v>-3</v>
      </c>
      <c r="F70" s="410">
        <v>0</v>
      </c>
      <c r="G70" s="411">
        <v>0</v>
      </c>
      <c r="H70" s="84">
        <v>-600</v>
      </c>
      <c r="I70" s="109">
        <v>-1200</v>
      </c>
      <c r="J70" s="164">
        <v>-600</v>
      </c>
      <c r="K70" s="43">
        <v>-600</v>
      </c>
      <c r="L70" s="154">
        <v>-600</v>
      </c>
      <c r="M70" s="130">
        <f t="shared" si="57"/>
        <v>-600</v>
      </c>
      <c r="N70" s="43">
        <v>-600</v>
      </c>
      <c r="O70" s="61">
        <v>-600</v>
      </c>
      <c r="P70" s="153">
        <f t="shared" si="58"/>
        <v>-600</v>
      </c>
      <c r="Q70" s="43">
        <v>-600</v>
      </c>
      <c r="R70" s="154">
        <v>-600</v>
      </c>
      <c r="S70" s="178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6" x14ac:dyDescent="0.3">
      <c r="A71" s="316">
        <v>70</v>
      </c>
      <c r="B71" s="225" t="s">
        <v>113</v>
      </c>
      <c r="C71" s="12">
        <v>-10750</v>
      </c>
      <c r="D71" s="13">
        <v>-10200</v>
      </c>
      <c r="E71" s="12">
        <v>-10200</v>
      </c>
      <c r="F71" s="419">
        <v>-11700</v>
      </c>
      <c r="G71" s="411">
        <v>-11700</v>
      </c>
      <c r="H71" s="84">
        <v>-12600</v>
      </c>
      <c r="I71" s="109">
        <v>-12150</v>
      </c>
      <c r="J71" s="164">
        <v>-13050</v>
      </c>
      <c r="K71" s="43">
        <v>-13500</v>
      </c>
      <c r="L71" s="154">
        <v>-14100</v>
      </c>
      <c r="M71" s="130">
        <f t="shared" si="57"/>
        <v>-13050</v>
      </c>
      <c r="N71" s="43">
        <v>-13500</v>
      </c>
      <c r="O71" s="61">
        <v>-14100</v>
      </c>
      <c r="P71" s="153">
        <f t="shared" si="58"/>
        <v>-13050</v>
      </c>
      <c r="Q71" s="43">
        <v>-13500</v>
      </c>
      <c r="R71" s="154">
        <v>-14100</v>
      </c>
      <c r="S71" s="178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6.5" thickBot="1" x14ac:dyDescent="0.35">
      <c r="A72" s="316">
        <v>71</v>
      </c>
      <c r="B72" s="220" t="s">
        <v>114</v>
      </c>
      <c r="C72" s="14">
        <v>-8340</v>
      </c>
      <c r="D72" s="15">
        <v>-8340</v>
      </c>
      <c r="E72" s="18">
        <v>-8340</v>
      </c>
      <c r="F72" s="420">
        <v>-7103</v>
      </c>
      <c r="G72" s="424"/>
      <c r="H72" s="55"/>
      <c r="I72" s="117"/>
      <c r="J72" s="166"/>
      <c r="K72" s="41"/>
      <c r="L72" s="167"/>
      <c r="M72" s="138"/>
      <c r="N72" s="41"/>
      <c r="O72" s="67"/>
      <c r="P72" s="166"/>
      <c r="Q72" s="41"/>
      <c r="R72" s="167"/>
      <c r="S72" s="189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25.5" customHeight="1" thickTop="1" thickBot="1" x14ac:dyDescent="0.35">
      <c r="A73" s="316">
        <f t="shared" si="0"/>
        <v>72</v>
      </c>
      <c r="B73" s="221" t="s">
        <v>15</v>
      </c>
      <c r="C73" s="16">
        <f t="shared" ref="C73:J73" si="61">SUM(C63:C72)</f>
        <v>-1606</v>
      </c>
      <c r="D73" s="17">
        <f t="shared" si="61"/>
        <v>307</v>
      </c>
      <c r="E73" s="16">
        <f t="shared" si="61"/>
        <v>-6774</v>
      </c>
      <c r="F73" s="412">
        <f t="shared" si="61"/>
        <v>30013</v>
      </c>
      <c r="G73" s="412">
        <f t="shared" si="61"/>
        <v>-8469</v>
      </c>
      <c r="H73" s="54">
        <f t="shared" si="61"/>
        <v>-3854</v>
      </c>
      <c r="I73" s="319">
        <f t="shared" si="61"/>
        <v>-1946.75</v>
      </c>
      <c r="J73" s="157">
        <f t="shared" si="61"/>
        <v>-3703.75</v>
      </c>
      <c r="K73" s="42">
        <f>SUM(K63:K72)</f>
        <v>-3705.6749999999993</v>
      </c>
      <c r="L73" s="158">
        <f>SUM(L63:L72)</f>
        <v>-3823.0837500000016</v>
      </c>
      <c r="M73" s="132">
        <f t="shared" ref="M73:P73" si="62">SUM(M63:M72)</f>
        <v>-3703.75</v>
      </c>
      <c r="N73" s="42">
        <f>SUM(N63:N72)</f>
        <v>-3705.6749999999993</v>
      </c>
      <c r="O73" s="64">
        <f>SUM(O63:O72)</f>
        <v>-3823.0837500000016</v>
      </c>
      <c r="P73" s="157">
        <f t="shared" si="62"/>
        <v>-3703.75</v>
      </c>
      <c r="Q73" s="42">
        <f>SUM(Q63:Q72)</f>
        <v>-3705.6749999999993</v>
      </c>
      <c r="R73" s="158">
        <f>SUM(R63:R72)</f>
        <v>-3823.0837500000016</v>
      </c>
      <c r="S73" s="216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49" thickTop="1" thickBot="1" x14ac:dyDescent="0.35">
      <c r="A74" s="316">
        <v>73</v>
      </c>
      <c r="B74" s="222" t="s">
        <v>48</v>
      </c>
      <c r="C74" s="46" t="s">
        <v>4</v>
      </c>
      <c r="D74" s="46" t="s">
        <v>5</v>
      </c>
      <c r="E74" s="46" t="s">
        <v>17</v>
      </c>
      <c r="F74" s="405" t="s">
        <v>86</v>
      </c>
      <c r="G74" s="405" t="s">
        <v>98</v>
      </c>
      <c r="H74" s="52" t="s">
        <v>7</v>
      </c>
      <c r="I74" s="112" t="s">
        <v>8</v>
      </c>
      <c r="J74" s="145" t="s">
        <v>115</v>
      </c>
      <c r="K74" s="39" t="s">
        <v>108</v>
      </c>
      <c r="L74" s="146" t="s">
        <v>109</v>
      </c>
      <c r="M74" s="106" t="s">
        <v>115</v>
      </c>
      <c r="N74" s="39" t="s">
        <v>108</v>
      </c>
      <c r="O74" s="177" t="s">
        <v>110</v>
      </c>
      <c r="P74" s="145" t="s">
        <v>115</v>
      </c>
      <c r="Q74" s="39" t="s">
        <v>111</v>
      </c>
      <c r="R74" s="146" t="s">
        <v>110</v>
      </c>
      <c r="S74" s="192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6" x14ac:dyDescent="0.3">
      <c r="A75" s="316">
        <f t="shared" si="0"/>
        <v>74</v>
      </c>
      <c r="B75" s="223" t="s">
        <v>30</v>
      </c>
      <c r="C75" s="10">
        <v>3616</v>
      </c>
      <c r="D75" s="11">
        <v>4069</v>
      </c>
      <c r="E75" s="28">
        <v>4441</v>
      </c>
      <c r="F75" s="395">
        <v>4441</v>
      </c>
      <c r="G75" s="396">
        <v>4291</v>
      </c>
      <c r="H75" s="105">
        <v>4441</v>
      </c>
      <c r="I75" s="113">
        <v>4291</v>
      </c>
      <c r="J75" s="153">
        <f>I75*105%</f>
        <v>4505.55</v>
      </c>
      <c r="K75" s="43">
        <f t="shared" ref="K75:K80" si="63">J75*105%</f>
        <v>4730.8275000000003</v>
      </c>
      <c r="L75" s="149">
        <f t="shared" ref="L75:L80" si="64">K75*105%</f>
        <v>4967.3688750000001</v>
      </c>
      <c r="M75" s="130">
        <f>J75</f>
        <v>4505.55</v>
      </c>
      <c r="N75" s="43">
        <f t="shared" ref="N75:N80" si="65">M75*105%</f>
        <v>4730.8275000000003</v>
      </c>
      <c r="O75" s="59">
        <f t="shared" ref="O75:O80" si="66">N75*105%</f>
        <v>4967.3688750000001</v>
      </c>
      <c r="P75" s="153">
        <f>J75</f>
        <v>4505.55</v>
      </c>
      <c r="Q75" s="43">
        <f t="shared" ref="Q75:Q80" si="67">P75*105%</f>
        <v>4730.8275000000003</v>
      </c>
      <c r="R75" s="149">
        <f t="shared" ref="R75:R80" si="68">Q75*105%</f>
        <v>4967.3688750000001</v>
      </c>
      <c r="S75" s="196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6" x14ac:dyDescent="0.3">
      <c r="A76" s="316">
        <f t="shared" si="0"/>
        <v>75</v>
      </c>
      <c r="B76" s="224" t="s">
        <v>31</v>
      </c>
      <c r="C76" s="12">
        <v>143</v>
      </c>
      <c r="D76" s="13">
        <v>127</v>
      </c>
      <c r="E76" s="12">
        <v>144</v>
      </c>
      <c r="F76" s="425">
        <v>167</v>
      </c>
      <c r="G76" s="398">
        <v>212</v>
      </c>
      <c r="H76" s="90">
        <v>193</v>
      </c>
      <c r="I76" s="109">
        <v>240</v>
      </c>
      <c r="J76" s="153">
        <f t="shared" ref="J76:J80" si="69">I76*105%</f>
        <v>252</v>
      </c>
      <c r="K76" s="43">
        <f t="shared" si="63"/>
        <v>264.60000000000002</v>
      </c>
      <c r="L76" s="149">
        <f t="shared" si="64"/>
        <v>277.83000000000004</v>
      </c>
      <c r="M76" s="130">
        <f t="shared" ref="M76:M81" si="70">J76</f>
        <v>252</v>
      </c>
      <c r="N76" s="43">
        <f t="shared" si="65"/>
        <v>264.60000000000002</v>
      </c>
      <c r="O76" s="59">
        <f t="shared" si="66"/>
        <v>277.83000000000004</v>
      </c>
      <c r="P76" s="153">
        <f t="shared" ref="P76:P81" si="71">J76</f>
        <v>252</v>
      </c>
      <c r="Q76" s="43">
        <f t="shared" si="67"/>
        <v>264.60000000000002</v>
      </c>
      <c r="R76" s="149">
        <f t="shared" si="68"/>
        <v>277.83000000000004</v>
      </c>
      <c r="S76" s="196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6" x14ac:dyDescent="0.3">
      <c r="A77" s="316">
        <v>76</v>
      </c>
      <c r="B77" s="234" t="s">
        <v>70</v>
      </c>
      <c r="C77" s="12"/>
      <c r="D77" s="13"/>
      <c r="E77" s="12"/>
      <c r="F77" s="425">
        <v>329</v>
      </c>
      <c r="G77" s="398">
        <v>376</v>
      </c>
      <c r="H77" s="90">
        <v>385</v>
      </c>
      <c r="I77" s="109">
        <v>385</v>
      </c>
      <c r="J77" s="153">
        <f t="shared" si="69"/>
        <v>404.25</v>
      </c>
      <c r="K77" s="43">
        <f t="shared" si="63"/>
        <v>424.46250000000003</v>
      </c>
      <c r="L77" s="149">
        <f t="shared" si="64"/>
        <v>445.68562500000007</v>
      </c>
      <c r="M77" s="130">
        <f t="shared" si="70"/>
        <v>404.25</v>
      </c>
      <c r="N77" s="43">
        <f t="shared" si="65"/>
        <v>424.46250000000003</v>
      </c>
      <c r="O77" s="59">
        <f t="shared" si="66"/>
        <v>445.68562500000007</v>
      </c>
      <c r="P77" s="153">
        <f t="shared" si="71"/>
        <v>404.25</v>
      </c>
      <c r="Q77" s="43">
        <f t="shared" si="67"/>
        <v>424.46250000000003</v>
      </c>
      <c r="R77" s="149">
        <f t="shared" si="68"/>
        <v>445.68562500000007</v>
      </c>
      <c r="S77" s="196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31" x14ac:dyDescent="0.3">
      <c r="A78" s="316">
        <v>77</v>
      </c>
      <c r="B78" s="224" t="s">
        <v>49</v>
      </c>
      <c r="C78" s="12">
        <v>21795</v>
      </c>
      <c r="D78" s="13">
        <v>21179</v>
      </c>
      <c r="E78" s="12">
        <v>18009</v>
      </c>
      <c r="F78" s="425">
        <v>14516</v>
      </c>
      <c r="G78" s="398">
        <v>23329</v>
      </c>
      <c r="H78" s="90">
        <v>27500</v>
      </c>
      <c r="I78" s="109">
        <v>27500</v>
      </c>
      <c r="J78" s="153">
        <f t="shared" si="69"/>
        <v>28875</v>
      </c>
      <c r="K78" s="43">
        <f t="shared" si="63"/>
        <v>30318.75</v>
      </c>
      <c r="L78" s="149">
        <f t="shared" si="64"/>
        <v>31834.6875</v>
      </c>
      <c r="M78" s="130">
        <f t="shared" si="70"/>
        <v>28875</v>
      </c>
      <c r="N78" s="43">
        <f t="shared" si="65"/>
        <v>30318.75</v>
      </c>
      <c r="O78" s="59">
        <f t="shared" si="66"/>
        <v>31834.6875</v>
      </c>
      <c r="P78" s="153">
        <f t="shared" si="71"/>
        <v>28875</v>
      </c>
      <c r="Q78" s="43">
        <f t="shared" si="67"/>
        <v>30318.75</v>
      </c>
      <c r="R78" s="149">
        <f t="shared" si="68"/>
        <v>31834.6875</v>
      </c>
      <c r="S78" s="178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6" x14ac:dyDescent="0.3">
      <c r="A79" s="316">
        <f t="shared" si="0"/>
        <v>78</v>
      </c>
      <c r="B79" s="224" t="s">
        <v>79</v>
      </c>
      <c r="C79" s="12">
        <v>34099</v>
      </c>
      <c r="D79" s="13">
        <v>1495</v>
      </c>
      <c r="E79" s="12">
        <v>1357</v>
      </c>
      <c r="F79" s="425">
        <v>0</v>
      </c>
      <c r="G79" s="398">
        <v>200</v>
      </c>
      <c r="H79" s="90">
        <v>550</v>
      </c>
      <c r="I79" s="110">
        <v>400</v>
      </c>
      <c r="J79" s="153">
        <f t="shared" si="69"/>
        <v>420</v>
      </c>
      <c r="K79" s="43">
        <f t="shared" si="63"/>
        <v>441</v>
      </c>
      <c r="L79" s="149">
        <f t="shared" si="64"/>
        <v>463.05</v>
      </c>
      <c r="M79" s="130">
        <f t="shared" si="70"/>
        <v>420</v>
      </c>
      <c r="N79" s="43">
        <f t="shared" si="65"/>
        <v>441</v>
      </c>
      <c r="O79" s="59">
        <f t="shared" si="66"/>
        <v>463.05</v>
      </c>
      <c r="P79" s="153">
        <f t="shared" si="71"/>
        <v>420</v>
      </c>
      <c r="Q79" s="43">
        <f t="shared" si="67"/>
        <v>441</v>
      </c>
      <c r="R79" s="149">
        <f t="shared" si="68"/>
        <v>463.05</v>
      </c>
      <c r="S79" s="178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6" x14ac:dyDescent="0.3">
      <c r="A80" s="316">
        <v>79</v>
      </c>
      <c r="B80" s="224" t="s">
        <v>50</v>
      </c>
      <c r="C80" s="12">
        <v>244</v>
      </c>
      <c r="D80" s="13">
        <v>0</v>
      </c>
      <c r="E80" s="14">
        <v>150</v>
      </c>
      <c r="F80" s="426">
        <v>0</v>
      </c>
      <c r="G80" s="398">
        <v>0</v>
      </c>
      <c r="H80" s="90">
        <v>2000</v>
      </c>
      <c r="I80" s="110">
        <v>2000</v>
      </c>
      <c r="J80" s="153">
        <f t="shared" si="69"/>
        <v>2100</v>
      </c>
      <c r="K80" s="43">
        <f t="shared" si="63"/>
        <v>2205</v>
      </c>
      <c r="L80" s="149">
        <f t="shared" si="64"/>
        <v>2315.25</v>
      </c>
      <c r="M80" s="130">
        <f t="shared" si="70"/>
        <v>2100</v>
      </c>
      <c r="N80" s="43">
        <f t="shared" si="65"/>
        <v>2205</v>
      </c>
      <c r="O80" s="149">
        <f t="shared" si="66"/>
        <v>2315.25</v>
      </c>
      <c r="P80" s="153">
        <f t="shared" si="71"/>
        <v>2100</v>
      </c>
      <c r="Q80" s="43">
        <f t="shared" si="67"/>
        <v>2205</v>
      </c>
      <c r="R80" s="149">
        <f t="shared" si="68"/>
        <v>2315.25</v>
      </c>
      <c r="S80" s="188" t="s">
        <v>168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6.5" thickBot="1" x14ac:dyDescent="0.35">
      <c r="A81" s="316">
        <v>80</v>
      </c>
      <c r="B81" s="220" t="s">
        <v>71</v>
      </c>
      <c r="C81" s="14">
        <v>-8495</v>
      </c>
      <c r="D81" s="15">
        <v>-11375</v>
      </c>
      <c r="E81" s="29">
        <v>-11435</v>
      </c>
      <c r="F81" s="420">
        <v>-17250</v>
      </c>
      <c r="G81" s="411">
        <v>-6953</v>
      </c>
      <c r="H81" s="90">
        <v>-12000</v>
      </c>
      <c r="I81" s="109">
        <v>-15811</v>
      </c>
      <c r="J81" s="153">
        <v>-12000</v>
      </c>
      <c r="K81" s="43">
        <f>J81</f>
        <v>-12000</v>
      </c>
      <c r="L81" s="154">
        <f>K81</f>
        <v>-12000</v>
      </c>
      <c r="M81" s="130">
        <f t="shared" si="70"/>
        <v>-12000</v>
      </c>
      <c r="N81" s="43">
        <f>M81</f>
        <v>-12000</v>
      </c>
      <c r="O81" s="154">
        <f>N81</f>
        <v>-12000</v>
      </c>
      <c r="P81" s="153">
        <f t="shared" si="71"/>
        <v>-12000</v>
      </c>
      <c r="Q81" s="43">
        <f>P81</f>
        <v>-12000</v>
      </c>
      <c r="R81" s="154">
        <f>Q81</f>
        <v>-12000</v>
      </c>
      <c r="S81" s="189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6.25" customHeight="1" thickTop="1" thickBot="1" x14ac:dyDescent="0.35">
      <c r="A82" s="316">
        <f t="shared" si="0"/>
        <v>81</v>
      </c>
      <c r="B82" s="221" t="s">
        <v>15</v>
      </c>
      <c r="C82" s="16">
        <f t="shared" ref="C82:I82" si="72">SUM(C75:C81)</f>
        <v>51402</v>
      </c>
      <c r="D82" s="17">
        <f t="shared" si="72"/>
        <v>15495</v>
      </c>
      <c r="E82" s="16">
        <f t="shared" si="72"/>
        <v>12666</v>
      </c>
      <c r="F82" s="412">
        <f>SUM(F75:F81)</f>
        <v>2203</v>
      </c>
      <c r="G82" s="412">
        <f>SUM(G75:G81)</f>
        <v>21455</v>
      </c>
      <c r="H82" s="54">
        <f t="shared" si="72"/>
        <v>23069</v>
      </c>
      <c r="I82" s="50">
        <f t="shared" si="72"/>
        <v>19005</v>
      </c>
      <c r="J82" s="157">
        <f>SUM(J75:J81)</f>
        <v>24556.800000000003</v>
      </c>
      <c r="K82" s="42">
        <f>SUM(K75:K81)</f>
        <v>26384.639999999999</v>
      </c>
      <c r="L82" s="158">
        <f>SUM(L75:L81)</f>
        <v>28303.872000000003</v>
      </c>
      <c r="M82" s="132">
        <f t="shared" ref="M82:P82" si="73">SUM(M75:M81)</f>
        <v>24556.800000000003</v>
      </c>
      <c r="N82" s="42">
        <f>SUM(N75:N81)</f>
        <v>26384.639999999999</v>
      </c>
      <c r="O82" s="64">
        <f>SUM(O75:O81)</f>
        <v>28303.872000000003</v>
      </c>
      <c r="P82" s="157">
        <f t="shared" si="73"/>
        <v>24556.800000000003</v>
      </c>
      <c r="Q82" s="42">
        <f>SUM(Q75:Q81)</f>
        <v>26384.639999999999</v>
      </c>
      <c r="R82" s="158">
        <f>SUM(R75:R81)</f>
        <v>28303.872000000003</v>
      </c>
      <c r="S82" s="216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49" thickTop="1" thickBot="1" x14ac:dyDescent="0.35">
      <c r="A83" s="316">
        <v>82</v>
      </c>
      <c r="B83" s="222" t="s">
        <v>51</v>
      </c>
      <c r="C83" s="46" t="s">
        <v>4</v>
      </c>
      <c r="D83" s="46" t="s">
        <v>5</v>
      </c>
      <c r="E83" s="46" t="s">
        <v>17</v>
      </c>
      <c r="F83" s="427" t="s">
        <v>86</v>
      </c>
      <c r="G83" s="428" t="s">
        <v>98</v>
      </c>
      <c r="H83" s="104" t="s">
        <v>7</v>
      </c>
      <c r="I83" s="118" t="s">
        <v>8</v>
      </c>
      <c r="J83" s="145" t="s">
        <v>115</v>
      </c>
      <c r="K83" s="39" t="s">
        <v>108</v>
      </c>
      <c r="L83" s="146" t="s">
        <v>109</v>
      </c>
      <c r="M83" s="106" t="s">
        <v>115</v>
      </c>
      <c r="N83" s="39" t="s">
        <v>108</v>
      </c>
      <c r="O83" s="177" t="s">
        <v>110</v>
      </c>
      <c r="P83" s="145" t="s">
        <v>115</v>
      </c>
      <c r="Q83" s="39" t="s">
        <v>111</v>
      </c>
      <c r="R83" s="146" t="s">
        <v>110</v>
      </c>
      <c r="S83" s="192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6" x14ac:dyDescent="0.3">
      <c r="A84" s="316">
        <f t="shared" si="0"/>
        <v>83</v>
      </c>
      <c r="B84" s="235" t="s">
        <v>72</v>
      </c>
      <c r="C84" s="10">
        <v>163</v>
      </c>
      <c r="D84" s="11">
        <v>0</v>
      </c>
      <c r="E84" s="28">
        <v>80</v>
      </c>
      <c r="F84" s="429">
        <v>502</v>
      </c>
      <c r="G84" s="396">
        <v>29</v>
      </c>
      <c r="H84" s="86">
        <v>605</v>
      </c>
      <c r="I84" s="113">
        <v>500</v>
      </c>
      <c r="J84" s="153">
        <f>I84*105%</f>
        <v>525</v>
      </c>
      <c r="K84" s="43">
        <f t="shared" ref="K84:K86" si="74">J84*105%</f>
        <v>551.25</v>
      </c>
      <c r="L84" s="149">
        <f t="shared" ref="L84:L86" si="75">K84*105%</f>
        <v>578.8125</v>
      </c>
      <c r="M84" s="130">
        <f>J84</f>
        <v>525</v>
      </c>
      <c r="N84" s="43">
        <f t="shared" ref="N84:N86" si="76">M84*105%</f>
        <v>551.25</v>
      </c>
      <c r="O84" s="59">
        <f t="shared" ref="O84:O86" si="77">N84*105%</f>
        <v>578.8125</v>
      </c>
      <c r="P84" s="153">
        <f>J84</f>
        <v>525</v>
      </c>
      <c r="Q84" s="43">
        <f t="shared" ref="Q84:Q86" si="78">P84*105%</f>
        <v>551.25</v>
      </c>
      <c r="R84" s="149">
        <f t="shared" ref="R84:R86" si="79">Q84*105%</f>
        <v>578.8125</v>
      </c>
      <c r="S84" s="178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6" x14ac:dyDescent="0.3">
      <c r="A85" s="316">
        <f t="shared" si="0"/>
        <v>84</v>
      </c>
      <c r="B85" s="224" t="s">
        <v>52</v>
      </c>
      <c r="C85" s="12">
        <v>390</v>
      </c>
      <c r="D85" s="13">
        <v>414</v>
      </c>
      <c r="E85" s="24">
        <v>322</v>
      </c>
      <c r="F85" s="430">
        <v>5868</v>
      </c>
      <c r="G85" s="398">
        <v>39</v>
      </c>
      <c r="H85" s="103">
        <v>3300</v>
      </c>
      <c r="I85" s="110">
        <v>3000</v>
      </c>
      <c r="J85" s="153">
        <f t="shared" ref="J85:J86" si="80">I85*105%</f>
        <v>3150</v>
      </c>
      <c r="K85" s="43">
        <f t="shared" si="74"/>
        <v>3307.5</v>
      </c>
      <c r="L85" s="149">
        <f t="shared" si="75"/>
        <v>3472.875</v>
      </c>
      <c r="M85" s="130">
        <f t="shared" ref="M85:M87" si="81">J85</f>
        <v>3150</v>
      </c>
      <c r="N85" s="43">
        <f t="shared" si="76"/>
        <v>3307.5</v>
      </c>
      <c r="O85" s="59">
        <f t="shared" si="77"/>
        <v>3472.875</v>
      </c>
      <c r="P85" s="153">
        <f t="shared" ref="P85:P87" si="82">J85</f>
        <v>3150</v>
      </c>
      <c r="Q85" s="43">
        <f t="shared" si="78"/>
        <v>3307.5</v>
      </c>
      <c r="R85" s="149">
        <f t="shared" si="79"/>
        <v>3472.875</v>
      </c>
      <c r="S85" s="178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6" x14ac:dyDescent="0.3">
      <c r="A86" s="316">
        <v>85</v>
      </c>
      <c r="B86" s="224" t="s">
        <v>80</v>
      </c>
      <c r="C86" s="12">
        <v>160</v>
      </c>
      <c r="D86" s="13">
        <v>57</v>
      </c>
      <c r="E86" s="24">
        <v>800</v>
      </c>
      <c r="F86" s="430">
        <v>45</v>
      </c>
      <c r="G86" s="398">
        <v>82</v>
      </c>
      <c r="H86" s="103">
        <v>110</v>
      </c>
      <c r="I86" s="109">
        <v>630</v>
      </c>
      <c r="J86" s="153">
        <f t="shared" si="80"/>
        <v>661.5</v>
      </c>
      <c r="K86" s="43">
        <f t="shared" si="74"/>
        <v>694.57500000000005</v>
      </c>
      <c r="L86" s="149">
        <f t="shared" si="75"/>
        <v>729.30375000000004</v>
      </c>
      <c r="M86" s="130">
        <f t="shared" si="81"/>
        <v>661.5</v>
      </c>
      <c r="N86" s="43">
        <f t="shared" si="76"/>
        <v>694.57500000000005</v>
      </c>
      <c r="O86" s="59">
        <f t="shared" si="77"/>
        <v>729.30375000000004</v>
      </c>
      <c r="P86" s="153">
        <f t="shared" si="82"/>
        <v>661.5</v>
      </c>
      <c r="Q86" s="43">
        <f t="shared" si="78"/>
        <v>694.57500000000005</v>
      </c>
      <c r="R86" s="149">
        <f t="shared" si="79"/>
        <v>729.30375000000004</v>
      </c>
      <c r="S86" s="178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6.5" thickBot="1" x14ac:dyDescent="0.35">
      <c r="A87" s="316">
        <v>86</v>
      </c>
      <c r="B87" s="220" t="s">
        <v>81</v>
      </c>
      <c r="C87" s="14">
        <v>-210</v>
      </c>
      <c r="D87" s="15">
        <v>-210</v>
      </c>
      <c r="E87" s="29">
        <v>-208</v>
      </c>
      <c r="F87" s="431">
        <v>-200</v>
      </c>
      <c r="G87" s="402">
        <v>-200</v>
      </c>
      <c r="H87" s="107">
        <v>-200</v>
      </c>
      <c r="I87" s="111">
        <v>-200</v>
      </c>
      <c r="J87" s="257">
        <v>-200</v>
      </c>
      <c r="K87" s="258">
        <v>-200</v>
      </c>
      <c r="L87" s="256">
        <v>-200</v>
      </c>
      <c r="M87" s="259">
        <f t="shared" si="81"/>
        <v>-200</v>
      </c>
      <c r="N87" s="258">
        <v>-200</v>
      </c>
      <c r="O87" s="260">
        <v>-200</v>
      </c>
      <c r="P87" s="257">
        <f t="shared" si="82"/>
        <v>-200</v>
      </c>
      <c r="Q87" s="258">
        <v>-200</v>
      </c>
      <c r="R87" s="256">
        <v>-200</v>
      </c>
      <c r="S87" s="197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24.75" customHeight="1" thickTop="1" thickBot="1" x14ac:dyDescent="0.35">
      <c r="A88" s="316">
        <f t="shared" si="0"/>
        <v>87</v>
      </c>
      <c r="B88" s="264" t="s">
        <v>15</v>
      </c>
      <c r="C88" s="265">
        <f t="shared" ref="C88:R88" si="83">SUM(C84:C87)</f>
        <v>503</v>
      </c>
      <c r="D88" s="266">
        <f t="shared" si="83"/>
        <v>261</v>
      </c>
      <c r="E88" s="265">
        <f t="shared" si="83"/>
        <v>994</v>
      </c>
      <c r="F88" s="432">
        <f t="shared" ref="F88" si="84">SUM(F84:F87)</f>
        <v>6215</v>
      </c>
      <c r="G88" s="432">
        <f t="shared" si="83"/>
        <v>-50</v>
      </c>
      <c r="H88" s="267">
        <f t="shared" si="83"/>
        <v>3815</v>
      </c>
      <c r="I88" s="268">
        <f t="shared" si="83"/>
        <v>3930</v>
      </c>
      <c r="J88" s="269">
        <f t="shared" ref="J88:Q88" si="85">SUM(J84:J87)</f>
        <v>4136.5</v>
      </c>
      <c r="K88" s="270">
        <f t="shared" si="85"/>
        <v>4353.3249999999998</v>
      </c>
      <c r="L88" s="271">
        <f t="shared" si="85"/>
        <v>4580.99125</v>
      </c>
      <c r="M88" s="272">
        <f t="shared" si="85"/>
        <v>4136.5</v>
      </c>
      <c r="N88" s="270">
        <f t="shared" ref="N88:O88" si="86">SUM(N84:N87)</f>
        <v>4353.3249999999998</v>
      </c>
      <c r="O88" s="273">
        <f t="shared" si="86"/>
        <v>4580.99125</v>
      </c>
      <c r="P88" s="269">
        <f t="shared" si="85"/>
        <v>4136.5</v>
      </c>
      <c r="Q88" s="270">
        <f t="shared" si="85"/>
        <v>4353.3249999999998</v>
      </c>
      <c r="R88" s="271">
        <f t="shared" si="83"/>
        <v>4580.99125</v>
      </c>
      <c r="S88" s="274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49" thickTop="1" thickBot="1" x14ac:dyDescent="0.35">
      <c r="A89" s="316">
        <v>88</v>
      </c>
      <c r="B89" s="261" t="s">
        <v>53</v>
      </c>
      <c r="C89" s="262" t="s">
        <v>4</v>
      </c>
      <c r="D89" s="262" t="s">
        <v>5</v>
      </c>
      <c r="E89" s="262" t="s">
        <v>17</v>
      </c>
      <c r="F89" s="433" t="s">
        <v>86</v>
      </c>
      <c r="G89" s="434" t="s">
        <v>98</v>
      </c>
      <c r="H89" s="104" t="s">
        <v>7</v>
      </c>
      <c r="I89" s="263" t="s">
        <v>8</v>
      </c>
      <c r="J89" s="246" t="s">
        <v>115</v>
      </c>
      <c r="K89" s="247" t="s">
        <v>108</v>
      </c>
      <c r="L89" s="248" t="s">
        <v>109</v>
      </c>
      <c r="M89" s="249" t="s">
        <v>115</v>
      </c>
      <c r="N89" s="247" t="s">
        <v>108</v>
      </c>
      <c r="O89" s="250" t="s">
        <v>110</v>
      </c>
      <c r="P89" s="246" t="s">
        <v>115</v>
      </c>
      <c r="Q89" s="247" t="s">
        <v>111</v>
      </c>
      <c r="R89" s="248" t="s">
        <v>110</v>
      </c>
      <c r="S89" s="192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6" x14ac:dyDescent="0.3">
      <c r="A90" s="316">
        <v>89</v>
      </c>
      <c r="B90" s="223" t="s">
        <v>54</v>
      </c>
      <c r="C90" s="10">
        <v>156</v>
      </c>
      <c r="D90" s="11">
        <v>150</v>
      </c>
      <c r="E90" s="28">
        <v>98</v>
      </c>
      <c r="F90" s="429">
        <v>189</v>
      </c>
      <c r="G90" s="396">
        <v>189</v>
      </c>
      <c r="H90" s="86">
        <v>275</v>
      </c>
      <c r="I90" s="113">
        <v>200</v>
      </c>
      <c r="J90" s="168">
        <f>I90*105%</f>
        <v>210</v>
      </c>
      <c r="K90" s="43">
        <f t="shared" ref="K90" si="87">J90*105%</f>
        <v>220.5</v>
      </c>
      <c r="L90" s="149">
        <f>K90*105%</f>
        <v>231.52500000000001</v>
      </c>
      <c r="M90" s="139">
        <f>J90</f>
        <v>210</v>
      </c>
      <c r="N90" s="43">
        <f t="shared" ref="N90" si="88">M90*105%</f>
        <v>220.5</v>
      </c>
      <c r="O90" s="59">
        <f>N90*105%</f>
        <v>231.52500000000001</v>
      </c>
      <c r="P90" s="200">
        <f>J90</f>
        <v>210</v>
      </c>
      <c r="Q90" s="43">
        <f t="shared" ref="Q90" si="89">P90*105%</f>
        <v>220.5</v>
      </c>
      <c r="R90" s="149">
        <f>Q90*105%</f>
        <v>231.52500000000001</v>
      </c>
      <c r="S90" s="178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3.5" x14ac:dyDescent="0.3">
      <c r="A91" s="316">
        <f t="shared" si="0"/>
        <v>90</v>
      </c>
      <c r="B91" s="236" t="s">
        <v>55</v>
      </c>
      <c r="C91" s="19">
        <v>-355640</v>
      </c>
      <c r="D91" s="20">
        <v>-494000</v>
      </c>
      <c r="E91" s="25">
        <v>-535280</v>
      </c>
      <c r="F91" s="435">
        <v>-545986</v>
      </c>
      <c r="G91" s="436">
        <v>-610253</v>
      </c>
      <c r="H91" s="101">
        <v>-656022</v>
      </c>
      <c r="I91" s="119">
        <v>-656022</v>
      </c>
      <c r="J91" s="169">
        <f>I91</f>
        <v>-656022</v>
      </c>
      <c r="K91" s="58">
        <f>J91</f>
        <v>-656022</v>
      </c>
      <c r="L91" s="170">
        <f>K91</f>
        <v>-656022</v>
      </c>
      <c r="M91" s="140">
        <f>I91*105%</f>
        <v>-688823.1</v>
      </c>
      <c r="N91" s="58">
        <f>M91</f>
        <v>-688823.1</v>
      </c>
      <c r="O91" s="68">
        <f>M91</f>
        <v>-688823.1</v>
      </c>
      <c r="P91" s="169">
        <f>I91*110%</f>
        <v>-721624.20000000007</v>
      </c>
      <c r="Q91" s="58">
        <f>P91</f>
        <v>-721624.20000000007</v>
      </c>
      <c r="R91" s="170">
        <f>P91</f>
        <v>-721624.20000000007</v>
      </c>
      <c r="S91" s="178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3.5" x14ac:dyDescent="0.3">
      <c r="A92" s="316">
        <v>91</v>
      </c>
      <c r="B92" s="321" t="s">
        <v>125</v>
      </c>
      <c r="C92" s="34"/>
      <c r="D92" s="35"/>
      <c r="E92" s="36"/>
      <c r="F92" s="437"/>
      <c r="G92" s="438"/>
      <c r="H92" s="322"/>
      <c r="I92" s="323"/>
      <c r="J92" s="169">
        <v>-15000</v>
      </c>
      <c r="K92" s="58"/>
      <c r="L92" s="170"/>
      <c r="M92" s="140">
        <v>-15000</v>
      </c>
      <c r="N92" s="58"/>
      <c r="O92" s="68"/>
      <c r="P92" s="169">
        <v>-15000</v>
      </c>
      <c r="Q92" s="58"/>
      <c r="R92" s="170"/>
      <c r="S92" s="189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6" x14ac:dyDescent="0.3">
      <c r="A93" s="316">
        <f t="shared" si="0"/>
        <v>92</v>
      </c>
      <c r="B93" s="220" t="s">
        <v>82</v>
      </c>
      <c r="C93" s="34"/>
      <c r="D93" s="35"/>
      <c r="E93" s="36"/>
      <c r="F93" s="439">
        <v>-713</v>
      </c>
      <c r="G93" s="440">
        <v>-11652</v>
      </c>
      <c r="H93" s="102">
        <v>-2500</v>
      </c>
      <c r="I93" s="120">
        <v>-9714</v>
      </c>
      <c r="J93" s="168">
        <v>-5000</v>
      </c>
      <c r="K93" s="57">
        <v>-3000</v>
      </c>
      <c r="L93" s="154">
        <v>-2000</v>
      </c>
      <c r="M93" s="141">
        <f>J93</f>
        <v>-5000</v>
      </c>
      <c r="N93" s="57">
        <v>-3000</v>
      </c>
      <c r="O93" s="61">
        <v>-2000</v>
      </c>
      <c r="P93" s="168">
        <f>J93</f>
        <v>-5000</v>
      </c>
      <c r="Q93" s="57">
        <v>-3000</v>
      </c>
      <c r="R93" s="154">
        <v>-2000</v>
      </c>
      <c r="S93" s="197" t="s">
        <v>229</v>
      </c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34.5" customHeight="1" thickBot="1" x14ac:dyDescent="0.35">
      <c r="A94" s="316">
        <f t="shared" si="0"/>
        <v>93</v>
      </c>
      <c r="B94" s="220" t="s">
        <v>56</v>
      </c>
      <c r="C94" s="14">
        <v>0</v>
      </c>
      <c r="D94" s="15">
        <v>0</v>
      </c>
      <c r="E94" s="29">
        <v>0</v>
      </c>
      <c r="F94" s="441">
        <v>0</v>
      </c>
      <c r="G94" s="402">
        <v>-100000</v>
      </c>
      <c r="H94" s="107">
        <v>0</v>
      </c>
      <c r="I94" s="121">
        <v>0</v>
      </c>
      <c r="J94" s="275">
        <v>0</v>
      </c>
      <c r="K94" s="276">
        <v>0</v>
      </c>
      <c r="L94" s="256">
        <v>0</v>
      </c>
      <c r="M94" s="277">
        <f>J94</f>
        <v>0</v>
      </c>
      <c r="N94" s="276">
        <v>0</v>
      </c>
      <c r="O94" s="260">
        <v>0</v>
      </c>
      <c r="P94" s="275">
        <f>J94</f>
        <v>0</v>
      </c>
      <c r="Q94" s="276">
        <v>0</v>
      </c>
      <c r="R94" s="256">
        <v>0</v>
      </c>
      <c r="S94" s="198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24.75" customHeight="1" thickTop="1" thickBot="1" x14ac:dyDescent="0.35">
      <c r="A95" s="316">
        <v>94</v>
      </c>
      <c r="B95" s="282" t="s">
        <v>15</v>
      </c>
      <c r="C95" s="283">
        <f t="shared" ref="C95:I95" si="90">SUM(C90:C94)</f>
        <v>-355484</v>
      </c>
      <c r="D95" s="284">
        <f t="shared" si="90"/>
        <v>-493850</v>
      </c>
      <c r="E95" s="285">
        <f t="shared" si="90"/>
        <v>-535182</v>
      </c>
      <c r="F95" s="442">
        <f>SUM(F90:F94)</f>
        <v>-546510</v>
      </c>
      <c r="G95" s="443">
        <f>SUM(G90:G94)</f>
        <v>-721716</v>
      </c>
      <c r="H95" s="286">
        <f t="shared" si="90"/>
        <v>-658247</v>
      </c>
      <c r="I95" s="287">
        <f t="shared" si="90"/>
        <v>-665536</v>
      </c>
      <c r="J95" s="269">
        <f>SUM(J90:J94)</f>
        <v>-675812</v>
      </c>
      <c r="K95" s="270">
        <f>SUM(K90:K94)</f>
        <v>-658801.5</v>
      </c>
      <c r="L95" s="271">
        <f>SUM(L90:L94)</f>
        <v>-657790.47499999998</v>
      </c>
      <c r="M95" s="272">
        <f t="shared" ref="M95:P95" si="91">SUM(M90:M94)</f>
        <v>-708613.1</v>
      </c>
      <c r="N95" s="270">
        <f>SUM(N90:N94)</f>
        <v>-691602.6</v>
      </c>
      <c r="O95" s="273">
        <f>SUM(O90:O94)</f>
        <v>-690591.57499999995</v>
      </c>
      <c r="P95" s="269">
        <f t="shared" si="91"/>
        <v>-741414.20000000007</v>
      </c>
      <c r="Q95" s="270">
        <f>SUM(Q90:Q94)</f>
        <v>-724403.70000000007</v>
      </c>
      <c r="R95" s="271">
        <f>SUM(R90:R94)</f>
        <v>-723392.67500000005</v>
      </c>
      <c r="S95" s="274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49" thickTop="1" thickBot="1" x14ac:dyDescent="0.35">
      <c r="A96" s="316">
        <v>95</v>
      </c>
      <c r="B96" s="278" t="s">
        <v>94</v>
      </c>
      <c r="C96" s="279" t="s">
        <v>4</v>
      </c>
      <c r="D96" s="262" t="s">
        <v>5</v>
      </c>
      <c r="E96" s="262" t="s">
        <v>17</v>
      </c>
      <c r="F96" s="444" t="s">
        <v>86</v>
      </c>
      <c r="G96" s="394" t="s">
        <v>98</v>
      </c>
      <c r="H96" s="280" t="s">
        <v>7</v>
      </c>
      <c r="I96" s="281" t="s">
        <v>8</v>
      </c>
      <c r="J96" s="246" t="s">
        <v>115</v>
      </c>
      <c r="K96" s="247" t="s">
        <v>108</v>
      </c>
      <c r="L96" s="248" t="s">
        <v>109</v>
      </c>
      <c r="M96" s="249" t="s">
        <v>115</v>
      </c>
      <c r="N96" s="247" t="s">
        <v>108</v>
      </c>
      <c r="O96" s="250" t="s">
        <v>110</v>
      </c>
      <c r="P96" s="246" t="s">
        <v>115</v>
      </c>
      <c r="Q96" s="247" t="s">
        <v>111</v>
      </c>
      <c r="R96" s="248" t="s">
        <v>110</v>
      </c>
      <c r="S96" s="199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2" ht="16" x14ac:dyDescent="0.3">
      <c r="A97" s="316">
        <f t="shared" si="0"/>
        <v>96</v>
      </c>
      <c r="B97" s="237" t="s">
        <v>105</v>
      </c>
      <c r="C97" s="73"/>
      <c r="D97" s="74"/>
      <c r="E97" s="75">
        <v>44168</v>
      </c>
      <c r="F97" s="445">
        <v>49770</v>
      </c>
      <c r="G97" s="446">
        <v>24953</v>
      </c>
      <c r="H97" s="95">
        <v>41073</v>
      </c>
      <c r="I97" s="122">
        <v>42547</v>
      </c>
      <c r="J97" s="171">
        <v>30000</v>
      </c>
      <c r="K97" s="91">
        <v>30000</v>
      </c>
      <c r="L97" s="172">
        <v>30000</v>
      </c>
      <c r="M97" s="142">
        <f>J97</f>
        <v>30000</v>
      </c>
      <c r="N97" s="91">
        <v>30000</v>
      </c>
      <c r="O97" s="91">
        <v>30000</v>
      </c>
      <c r="P97" s="201">
        <f>J97</f>
        <v>30000</v>
      </c>
      <c r="Q97" s="91">
        <v>30000</v>
      </c>
      <c r="R97" s="172">
        <v>30000</v>
      </c>
      <c r="S97" s="92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2" ht="16" x14ac:dyDescent="0.3">
      <c r="A98" s="316">
        <v>97</v>
      </c>
      <c r="B98" s="237" t="s">
        <v>101</v>
      </c>
      <c r="C98" s="73"/>
      <c r="D98" s="74"/>
      <c r="E98" s="75"/>
      <c r="F98" s="447"/>
      <c r="G98" s="448"/>
      <c r="H98" s="94">
        <v>66332</v>
      </c>
      <c r="I98" s="122">
        <v>61000</v>
      </c>
      <c r="J98" s="171">
        <v>0</v>
      </c>
      <c r="K98" s="91">
        <v>0</v>
      </c>
      <c r="L98" s="172">
        <v>0</v>
      </c>
      <c r="M98" s="142">
        <f t="shared" ref="M98:M102" si="92">J98</f>
        <v>0</v>
      </c>
      <c r="N98" s="91">
        <v>0</v>
      </c>
      <c r="O98" s="91">
        <v>0</v>
      </c>
      <c r="P98" s="201">
        <f t="shared" ref="P98:P102" si="93">J98</f>
        <v>0</v>
      </c>
      <c r="Q98" s="91">
        <v>0</v>
      </c>
      <c r="R98" s="172">
        <v>0</v>
      </c>
      <c r="S98" s="93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2" ht="16" x14ac:dyDescent="0.3">
      <c r="A99" s="316">
        <v>98</v>
      </c>
      <c r="B99" s="237" t="s">
        <v>102</v>
      </c>
      <c r="C99" s="73"/>
      <c r="D99" s="74"/>
      <c r="E99" s="75"/>
      <c r="F99" s="447"/>
      <c r="G99" s="448"/>
      <c r="H99" s="94">
        <v>21095</v>
      </c>
      <c r="I99" s="122">
        <v>30245</v>
      </c>
      <c r="J99" s="171">
        <v>54000</v>
      </c>
      <c r="K99" s="91">
        <v>45000</v>
      </c>
      <c r="L99" s="172">
        <v>45000</v>
      </c>
      <c r="M99" s="142">
        <f t="shared" si="92"/>
        <v>54000</v>
      </c>
      <c r="N99" s="91">
        <v>45000</v>
      </c>
      <c r="O99" s="172">
        <v>45000</v>
      </c>
      <c r="P99" s="201">
        <f t="shared" si="93"/>
        <v>54000</v>
      </c>
      <c r="Q99" s="91">
        <v>45000</v>
      </c>
      <c r="R99" s="172">
        <v>45000</v>
      </c>
      <c r="S99" s="93" t="s">
        <v>211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2" ht="16" x14ac:dyDescent="0.3">
      <c r="A100" s="316">
        <f t="shared" si="0"/>
        <v>99</v>
      </c>
      <c r="B100" s="237" t="s">
        <v>103</v>
      </c>
      <c r="C100" s="73"/>
      <c r="D100" s="74"/>
      <c r="E100" s="75"/>
      <c r="F100" s="447"/>
      <c r="G100" s="448"/>
      <c r="H100" s="94">
        <v>15000</v>
      </c>
      <c r="I100" s="490">
        <v>10675</v>
      </c>
      <c r="J100" s="171">
        <v>70000</v>
      </c>
      <c r="K100" s="91">
        <v>50000</v>
      </c>
      <c r="L100" s="172">
        <v>50000</v>
      </c>
      <c r="M100" s="142">
        <f t="shared" si="92"/>
        <v>70000</v>
      </c>
      <c r="N100" s="91">
        <v>50000</v>
      </c>
      <c r="O100" s="172">
        <v>50000</v>
      </c>
      <c r="P100" s="201">
        <f t="shared" si="93"/>
        <v>70000</v>
      </c>
      <c r="Q100" s="91">
        <v>50000</v>
      </c>
      <c r="R100" s="172">
        <v>50000</v>
      </c>
      <c r="S100" s="93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2" ht="16" x14ac:dyDescent="0.3">
      <c r="A101" s="316">
        <v>100</v>
      </c>
      <c r="B101" s="237" t="s">
        <v>104</v>
      </c>
      <c r="C101" s="73"/>
      <c r="D101" s="74"/>
      <c r="E101" s="75"/>
      <c r="F101" s="447"/>
      <c r="G101" s="449"/>
      <c r="H101" s="94">
        <v>50500</v>
      </c>
      <c r="I101" s="122">
        <v>43365</v>
      </c>
      <c r="J101" s="171">
        <v>53000</v>
      </c>
      <c r="K101" s="91">
        <v>53000</v>
      </c>
      <c r="L101" s="172">
        <v>53000</v>
      </c>
      <c r="M101" s="142">
        <f t="shared" si="92"/>
        <v>53000</v>
      </c>
      <c r="N101" s="91">
        <v>53000</v>
      </c>
      <c r="O101" s="172">
        <v>53000</v>
      </c>
      <c r="P101" s="201">
        <f t="shared" si="93"/>
        <v>53000</v>
      </c>
      <c r="Q101" s="91">
        <v>53000</v>
      </c>
      <c r="R101" s="172">
        <v>53000</v>
      </c>
      <c r="S101" s="93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2" ht="16" x14ac:dyDescent="0.3">
      <c r="A102" s="316">
        <f t="shared" si="0"/>
        <v>101</v>
      </c>
      <c r="B102" s="237" t="s">
        <v>160</v>
      </c>
      <c r="C102" s="73"/>
      <c r="D102" s="74"/>
      <c r="E102" s="75"/>
      <c r="F102" s="447"/>
      <c r="G102" s="450"/>
      <c r="H102" s="329"/>
      <c r="I102" s="330"/>
      <c r="J102" s="324">
        <v>15000</v>
      </c>
      <c r="K102" s="325"/>
      <c r="L102" s="326"/>
      <c r="M102" s="327">
        <f t="shared" si="92"/>
        <v>15000</v>
      </c>
      <c r="N102" s="325"/>
      <c r="O102" s="325"/>
      <c r="P102" s="328">
        <f t="shared" si="93"/>
        <v>15000</v>
      </c>
      <c r="Q102" s="325"/>
      <c r="R102" s="326"/>
      <c r="S102" s="93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2" ht="16" x14ac:dyDescent="0.3">
      <c r="A103" s="316">
        <f t="shared" si="0"/>
        <v>102</v>
      </c>
      <c r="B103" s="238" t="s">
        <v>92</v>
      </c>
      <c r="C103" s="70">
        <v>1349</v>
      </c>
      <c r="D103" s="71">
        <v>4133</v>
      </c>
      <c r="E103" s="72">
        <v>2436</v>
      </c>
      <c r="F103" s="451">
        <v>6165</v>
      </c>
      <c r="G103" s="398">
        <v>52727</v>
      </c>
      <c r="H103" s="96"/>
      <c r="I103" s="123"/>
      <c r="J103" s="173"/>
      <c r="K103" s="97"/>
      <c r="L103" s="174"/>
      <c r="M103" s="143"/>
      <c r="N103" s="97"/>
      <c r="O103" s="97"/>
      <c r="P103" s="202"/>
      <c r="Q103" s="97"/>
      <c r="R103" s="174"/>
      <c r="S103" s="93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2" ht="16" x14ac:dyDescent="0.3">
      <c r="A104" s="316">
        <v>103</v>
      </c>
      <c r="B104" s="237" t="s">
        <v>57</v>
      </c>
      <c r="C104" s="73">
        <v>0</v>
      </c>
      <c r="D104" s="74">
        <v>0</v>
      </c>
      <c r="E104" s="75">
        <v>0</v>
      </c>
      <c r="F104" s="445">
        <v>13200</v>
      </c>
      <c r="G104" s="452">
        <v>502</v>
      </c>
      <c r="H104" s="96"/>
      <c r="I104" s="124"/>
      <c r="J104" s="175"/>
      <c r="K104" s="98"/>
      <c r="L104" s="176"/>
      <c r="M104" s="144"/>
      <c r="N104" s="98"/>
      <c r="O104" s="98"/>
      <c r="P104" s="203"/>
      <c r="Q104" s="98"/>
      <c r="R104" s="176"/>
      <c r="S104" s="93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2" ht="16" x14ac:dyDescent="0.3">
      <c r="A105" s="316">
        <v>104</v>
      </c>
      <c r="B105" s="239" t="s">
        <v>58</v>
      </c>
      <c r="C105" s="70">
        <v>11586</v>
      </c>
      <c r="D105" s="71">
        <v>9252</v>
      </c>
      <c r="E105" s="562"/>
      <c r="F105" s="451">
        <v>3234</v>
      </c>
      <c r="G105" s="453">
        <v>0</v>
      </c>
      <c r="H105" s="99"/>
      <c r="I105" s="125"/>
      <c r="J105" s="175"/>
      <c r="K105" s="98"/>
      <c r="L105" s="176"/>
      <c r="M105" s="144"/>
      <c r="N105" s="98"/>
      <c r="O105" s="98"/>
      <c r="P105" s="203"/>
      <c r="Q105" s="98"/>
      <c r="R105" s="176"/>
      <c r="S105" s="93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2" ht="16" x14ac:dyDescent="0.3">
      <c r="A106" s="316">
        <f t="shared" si="0"/>
        <v>105</v>
      </c>
      <c r="B106" s="239" t="s">
        <v>90</v>
      </c>
      <c r="C106" s="70"/>
      <c r="D106" s="71"/>
      <c r="E106" s="562"/>
      <c r="F106" s="451">
        <v>31806</v>
      </c>
      <c r="G106" s="453">
        <v>19812</v>
      </c>
      <c r="H106" s="99"/>
      <c r="I106" s="126"/>
      <c r="J106" s="175"/>
      <c r="K106" s="98"/>
      <c r="L106" s="176"/>
      <c r="M106" s="144"/>
      <c r="N106" s="98"/>
      <c r="O106" s="98"/>
      <c r="P106" s="203"/>
      <c r="Q106" s="98"/>
      <c r="R106" s="176"/>
      <c r="S106" s="93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2" ht="16" x14ac:dyDescent="0.3">
      <c r="A107" s="316">
        <v>106</v>
      </c>
      <c r="B107" s="237" t="s">
        <v>77</v>
      </c>
      <c r="C107" s="70"/>
      <c r="D107" s="71"/>
      <c r="E107" s="562"/>
      <c r="F107" s="451">
        <v>75980</v>
      </c>
      <c r="G107" s="453">
        <v>5306</v>
      </c>
      <c r="H107" s="99"/>
      <c r="I107" s="125"/>
      <c r="J107" s="175"/>
      <c r="K107" s="98"/>
      <c r="L107" s="176"/>
      <c r="M107" s="144"/>
      <c r="N107" s="98"/>
      <c r="O107" s="98"/>
      <c r="P107" s="203"/>
      <c r="Q107" s="98"/>
      <c r="R107" s="176"/>
      <c r="S107" s="93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2" ht="16" x14ac:dyDescent="0.3">
      <c r="A108" s="316">
        <v>107</v>
      </c>
      <c r="B108" s="240" t="s">
        <v>59</v>
      </c>
      <c r="C108" s="79">
        <v>0</v>
      </c>
      <c r="D108" s="80">
        <v>0</v>
      </c>
      <c r="E108" s="81">
        <v>3986</v>
      </c>
      <c r="F108" s="454">
        <v>9139</v>
      </c>
      <c r="G108" s="455">
        <v>5807</v>
      </c>
      <c r="H108" s="100"/>
      <c r="I108" s="127"/>
      <c r="J108" s="175"/>
      <c r="K108" s="98"/>
      <c r="L108" s="176"/>
      <c r="M108" s="144"/>
      <c r="N108" s="98"/>
      <c r="O108" s="98"/>
      <c r="P108" s="203"/>
      <c r="Q108" s="98"/>
      <c r="R108" s="176"/>
      <c r="S108" s="93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2" ht="16.5" thickBot="1" x14ac:dyDescent="0.35">
      <c r="A109" s="316">
        <f t="shared" ref="A109:A111" si="94">SUM(A108+1)</f>
        <v>108</v>
      </c>
      <c r="B109" s="293" t="s">
        <v>73</v>
      </c>
      <c r="C109" s="77">
        <v>-4736</v>
      </c>
      <c r="D109" s="78">
        <v>-1845</v>
      </c>
      <c r="E109" s="76">
        <v>-84500</v>
      </c>
      <c r="F109" s="456">
        <v>-32705</v>
      </c>
      <c r="G109" s="456">
        <v>-3390</v>
      </c>
      <c r="H109" s="294">
        <v>0</v>
      </c>
      <c r="I109" s="295">
        <v>0</v>
      </c>
      <c r="J109" s="296">
        <v>0</v>
      </c>
      <c r="K109" s="297">
        <v>0</v>
      </c>
      <c r="L109" s="298">
        <v>0</v>
      </c>
      <c r="M109" s="299">
        <v>0</v>
      </c>
      <c r="N109" s="297">
        <v>0</v>
      </c>
      <c r="O109" s="297">
        <v>0</v>
      </c>
      <c r="P109" s="300">
        <v>0</v>
      </c>
      <c r="Q109" s="297">
        <v>0</v>
      </c>
      <c r="R109" s="298">
        <v>0</v>
      </c>
      <c r="S109" s="30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2" ht="22.5" customHeight="1" thickTop="1" thickBot="1" x14ac:dyDescent="0.35">
      <c r="A110" s="316">
        <v>109</v>
      </c>
      <c r="B110" s="302" t="s">
        <v>15</v>
      </c>
      <c r="C110" s="303">
        <f>SUM(C104:C108)</f>
        <v>11586</v>
      </c>
      <c r="D110" s="304">
        <f>SUM(D104:D108)</f>
        <v>9252</v>
      </c>
      <c r="E110" s="305">
        <f>SUM(E104:E108)</f>
        <v>3986</v>
      </c>
      <c r="F110" s="457">
        <f t="shared" ref="F110:I110" si="95">SUM(F97:F109)</f>
        <v>156589</v>
      </c>
      <c r="G110" s="457">
        <f t="shared" si="95"/>
        <v>105717</v>
      </c>
      <c r="H110" s="306">
        <f t="shared" si="95"/>
        <v>194000</v>
      </c>
      <c r="I110" s="307">
        <f t="shared" si="95"/>
        <v>187832</v>
      </c>
      <c r="J110" s="308">
        <f>SUM(J97:J109)</f>
        <v>222000</v>
      </c>
      <c r="K110" s="309">
        <f>SUM(K97:K109)</f>
        <v>178000</v>
      </c>
      <c r="L110" s="310">
        <f>SUM(L97:L109)</f>
        <v>178000</v>
      </c>
      <c r="M110" s="311">
        <f t="shared" ref="M110:P110" si="96">SUM(M97:M109)</f>
        <v>222000</v>
      </c>
      <c r="N110" s="309">
        <f>SUM(N97:N109)</f>
        <v>178000</v>
      </c>
      <c r="O110" s="312">
        <f>SUM(O97:O109)</f>
        <v>178000</v>
      </c>
      <c r="P110" s="308">
        <f t="shared" si="96"/>
        <v>222000</v>
      </c>
      <c r="Q110" s="309">
        <f>SUM(Q97:Q109)</f>
        <v>178000</v>
      </c>
      <c r="R110" s="310">
        <f>SUM(R97:R109)</f>
        <v>178000</v>
      </c>
      <c r="S110" s="313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2" ht="29.25" customHeight="1" thickTop="1" thickBot="1" x14ac:dyDescent="0.35">
      <c r="A111" s="316">
        <f t="shared" si="94"/>
        <v>110</v>
      </c>
      <c r="B111" s="241" t="s">
        <v>60</v>
      </c>
      <c r="C111" s="206">
        <f>SUM(C110+C95+C88+C82+C73+C61+C48+C37+C29+C17)</f>
        <v>-39450</v>
      </c>
      <c r="D111" s="207">
        <v>-116501</v>
      </c>
      <c r="E111" s="208">
        <v>-187710</v>
      </c>
      <c r="F111" s="458">
        <f t="shared" ref="F111:L111" si="97">SUM(F110+F95+F88+F82+F73+F61+F48+F37+F29+F17)</f>
        <v>90527</v>
      </c>
      <c r="G111" s="458">
        <f t="shared" si="97"/>
        <v>-79258</v>
      </c>
      <c r="H111" s="209">
        <f t="shared" si="97"/>
        <v>120457</v>
      </c>
      <c r="I111" s="320">
        <f t="shared" si="97"/>
        <v>36942.25</v>
      </c>
      <c r="J111" s="210">
        <f>SUM(J110+J95+J88+J82+J73+J61+J48+J37+J29+J17)</f>
        <v>184893</v>
      </c>
      <c r="K111" s="211">
        <f t="shared" si="97"/>
        <v>102794.96625000011</v>
      </c>
      <c r="L111" s="212">
        <f t="shared" si="97"/>
        <v>137192.11484375014</v>
      </c>
      <c r="M111" s="213">
        <f t="shared" ref="M111:P111" si="98">SUM(M110+M95+M88+M82+M73+M61+M48+M37+M29+M17)</f>
        <v>152091.90000000002</v>
      </c>
      <c r="N111" s="211">
        <f>SUM(N110+N95+N88+N82+N73+N61+N48+N37+N29+N17)</f>
        <v>69993.866250000137</v>
      </c>
      <c r="O111" s="214">
        <f>SUM(O110+O95+O88+O82+O73+O61+O48+O37+O29+O17)</f>
        <v>104391.01484375016</v>
      </c>
      <c r="P111" s="210">
        <f t="shared" si="98"/>
        <v>119290.79999999993</v>
      </c>
      <c r="Q111" s="211">
        <f>SUM(Q110+Q95+Q88+Q82+Q73+Q61+Q48+Q37+Q29+Q17)</f>
        <v>37192.766249999928</v>
      </c>
      <c r="R111" s="212">
        <f>SUM(R110+R95+R88+R82+R73+R61+R48+R37+R29+R17)</f>
        <v>71589.914843749953</v>
      </c>
      <c r="S111" s="215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2" s="8" customFormat="1" ht="18.75" customHeight="1" thickTop="1" thickBot="1" x14ac:dyDescent="0.35">
      <c r="A112" s="316"/>
      <c r="B112" s="6"/>
      <c r="C112" s="9"/>
      <c r="D112" s="9"/>
      <c r="E112" s="21"/>
      <c r="F112" s="459"/>
      <c r="G112" s="459"/>
      <c r="H112" s="26"/>
      <c r="I112" s="26"/>
      <c r="J112" s="26"/>
      <c r="K112" s="26"/>
      <c r="L112" s="26"/>
      <c r="M112" s="26"/>
      <c r="N112" s="26"/>
      <c r="O112" s="26"/>
      <c r="P112" s="26"/>
      <c r="Q112" s="27"/>
      <c r="R112" s="27"/>
      <c r="S112" s="2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s="8" customFormat="1" ht="18.75" customHeight="1" thickBot="1" x14ac:dyDescent="0.35">
      <c r="A113" s="316"/>
      <c r="B113" s="550" t="s">
        <v>122</v>
      </c>
      <c r="C113" s="551"/>
      <c r="D113" s="551"/>
      <c r="E113" s="551"/>
      <c r="F113" s="551"/>
      <c r="G113" s="563"/>
      <c r="H113" s="564"/>
      <c r="I113" s="565"/>
      <c r="J113" s="26"/>
      <c r="K113" s="26"/>
      <c r="L113" s="26"/>
      <c r="M113" s="26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s="8" customFormat="1" ht="18.5" x14ac:dyDescent="0.3">
      <c r="A114" s="314"/>
      <c r="B114" s="552" t="s">
        <v>117</v>
      </c>
      <c r="C114" s="553"/>
      <c r="D114" s="553"/>
      <c r="E114" s="553"/>
      <c r="F114" s="554"/>
      <c r="G114" s="569">
        <v>694039</v>
      </c>
      <c r="H114" s="570"/>
      <c r="I114" s="571"/>
      <c r="J114" s="26"/>
      <c r="K114" s="26"/>
      <c r="L114" s="26"/>
      <c r="M114" s="26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s="8" customFormat="1" ht="18.5" x14ac:dyDescent="0.3">
      <c r="A115" s="314"/>
      <c r="B115" s="504" t="s">
        <v>118</v>
      </c>
      <c r="C115" s="505"/>
      <c r="D115" s="505"/>
      <c r="E115" s="505"/>
      <c r="F115" s="506"/>
      <c r="G115" s="572">
        <f>SUM(I111)</f>
        <v>36942.25</v>
      </c>
      <c r="H115" s="573"/>
      <c r="I115" s="574"/>
      <c r="J115" s="26"/>
      <c r="K115" s="26"/>
      <c r="L115" s="26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s="8" customFormat="1" ht="18.5" x14ac:dyDescent="0.3">
      <c r="A116" s="314"/>
      <c r="B116" s="504" t="s">
        <v>148</v>
      </c>
      <c r="C116" s="505"/>
      <c r="D116" s="505"/>
      <c r="E116" s="505"/>
      <c r="F116" s="506"/>
      <c r="G116" s="575">
        <v>5993</v>
      </c>
      <c r="H116" s="576"/>
      <c r="I116" s="577"/>
      <c r="J116" s="346" t="s">
        <v>157</v>
      </c>
      <c r="K116" s="26"/>
      <c r="L116" s="26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s="8" customFormat="1" ht="18.5" x14ac:dyDescent="0.3">
      <c r="A117" s="314"/>
      <c r="B117" s="504" t="s">
        <v>149</v>
      </c>
      <c r="C117" s="505"/>
      <c r="D117" s="505"/>
      <c r="E117" s="505"/>
      <c r="F117" s="506"/>
      <c r="G117" s="575">
        <v>20000</v>
      </c>
      <c r="H117" s="576"/>
      <c r="I117" s="577"/>
      <c r="J117" s="346" t="s">
        <v>157</v>
      </c>
      <c r="K117" s="26"/>
      <c r="L117" s="26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s="8" customFormat="1" ht="18.5" x14ac:dyDescent="0.3">
      <c r="A118" s="314"/>
      <c r="B118" s="504" t="s">
        <v>146</v>
      </c>
      <c r="C118" s="505"/>
      <c r="D118" s="505"/>
      <c r="E118" s="505"/>
      <c r="F118" s="506"/>
      <c r="G118" s="575">
        <v>8000</v>
      </c>
      <c r="H118" s="576"/>
      <c r="I118" s="577"/>
      <c r="J118" s="346" t="s">
        <v>158</v>
      </c>
      <c r="K118" s="26"/>
      <c r="L118" s="26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s="8" customFormat="1" ht="18.5" x14ac:dyDescent="0.3">
      <c r="A119" s="314"/>
      <c r="B119" s="504" t="s">
        <v>147</v>
      </c>
      <c r="C119" s="505"/>
      <c r="D119" s="505"/>
      <c r="E119" s="505"/>
      <c r="F119" s="506"/>
      <c r="G119" s="575">
        <v>30000</v>
      </c>
      <c r="H119" s="576"/>
      <c r="I119" s="577"/>
      <c r="J119" s="346" t="s">
        <v>158</v>
      </c>
      <c r="K119" s="26"/>
      <c r="L119" s="26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s="8" customFormat="1" ht="18.5" x14ac:dyDescent="0.3">
      <c r="A120" s="314"/>
      <c r="B120" s="504" t="s">
        <v>155</v>
      </c>
      <c r="C120" s="505"/>
      <c r="D120" s="505"/>
      <c r="E120" s="505"/>
      <c r="F120" s="506"/>
      <c r="G120" s="575">
        <v>1000</v>
      </c>
      <c r="H120" s="576"/>
      <c r="I120" s="577"/>
      <c r="J120" s="346" t="s">
        <v>158</v>
      </c>
      <c r="K120" s="26"/>
      <c r="L120" s="26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s="8" customFormat="1" ht="18.5" x14ac:dyDescent="0.3">
      <c r="A121" s="314"/>
      <c r="B121" s="504" t="s">
        <v>156</v>
      </c>
      <c r="C121" s="505"/>
      <c r="D121" s="505"/>
      <c r="E121" s="505"/>
      <c r="F121" s="506"/>
      <c r="G121" s="575">
        <v>100000</v>
      </c>
      <c r="H121" s="576"/>
      <c r="I121" s="577"/>
      <c r="J121" s="346" t="s">
        <v>158</v>
      </c>
      <c r="K121" s="26"/>
      <c r="L121" s="26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s="8" customFormat="1" ht="18.5" x14ac:dyDescent="0.3">
      <c r="A122" s="314"/>
      <c r="B122" s="504" t="s">
        <v>216</v>
      </c>
      <c r="C122" s="505"/>
      <c r="D122" s="505"/>
      <c r="E122" s="505"/>
      <c r="F122" s="506"/>
      <c r="G122" s="575">
        <v>45000</v>
      </c>
      <c r="H122" s="576"/>
      <c r="I122" s="577"/>
      <c r="J122" s="346" t="s">
        <v>158</v>
      </c>
      <c r="K122" s="26"/>
      <c r="L122" s="26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s="8" customFormat="1" ht="19" thickBot="1" x14ac:dyDescent="0.35">
      <c r="A123" s="314"/>
      <c r="B123" s="584" t="s">
        <v>177</v>
      </c>
      <c r="C123" s="585"/>
      <c r="D123" s="585"/>
      <c r="E123" s="585"/>
      <c r="F123" s="586"/>
      <c r="G123" s="587">
        <v>50000</v>
      </c>
      <c r="H123" s="588"/>
      <c r="I123" s="589"/>
      <c r="J123" s="346" t="s">
        <v>158</v>
      </c>
      <c r="K123" s="26"/>
      <c r="L123" s="26"/>
      <c r="M123" s="26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s="8" customFormat="1" ht="21.5" thickBot="1" x14ac:dyDescent="0.35">
      <c r="A124" s="314"/>
      <c r="B124" s="507" t="s">
        <v>184</v>
      </c>
      <c r="C124" s="508"/>
      <c r="D124" s="508"/>
      <c r="E124" s="508"/>
      <c r="F124" s="509"/>
      <c r="G124" s="581">
        <f>SUM(G116:G123)</f>
        <v>259993</v>
      </c>
      <c r="H124" s="582"/>
      <c r="I124" s="583"/>
      <c r="J124" s="346" t="s">
        <v>158</v>
      </c>
      <c r="K124" s="26"/>
      <c r="L124" s="26"/>
      <c r="M124" s="26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s="8" customFormat="1" ht="24" thickBot="1" x14ac:dyDescent="0.35">
      <c r="A125" s="314"/>
      <c r="B125" s="558" t="s">
        <v>176</v>
      </c>
      <c r="C125" s="559"/>
      <c r="D125" s="559"/>
      <c r="E125" s="559"/>
      <c r="F125" s="560"/>
      <c r="G125" s="578">
        <f>G114-G115-G116-G117-G118-G119-G120-G121-G123</f>
        <v>442103.75</v>
      </c>
      <c r="H125" s="579"/>
      <c r="I125" s="580"/>
      <c r="J125" s="26"/>
      <c r="K125" s="26"/>
      <c r="L125" s="26"/>
      <c r="M125" s="26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s="8" customFormat="1" ht="21.5" thickBot="1" x14ac:dyDescent="0.35">
      <c r="A126" s="314"/>
      <c r="B126" s="566" t="s">
        <v>123</v>
      </c>
      <c r="C126" s="567"/>
      <c r="D126" s="567"/>
      <c r="E126" s="567"/>
      <c r="F126" s="568"/>
      <c r="G126" s="460" t="s">
        <v>119</v>
      </c>
      <c r="H126" s="347" t="s">
        <v>120</v>
      </c>
      <c r="I126" s="350" t="s">
        <v>121</v>
      </c>
      <c r="J126" s="497" t="s">
        <v>217</v>
      </c>
      <c r="K126" s="497"/>
      <c r="L126" s="497"/>
      <c r="M126" s="26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s="8" customFormat="1" ht="18.5" x14ac:dyDescent="0.3">
      <c r="A127" s="314"/>
      <c r="B127" s="552" t="s">
        <v>151</v>
      </c>
      <c r="C127" s="553"/>
      <c r="D127" s="553"/>
      <c r="E127" s="553"/>
      <c r="F127" s="554"/>
      <c r="G127" s="461">
        <f>J111</f>
        <v>184893</v>
      </c>
      <c r="H127" s="69">
        <f>M111</f>
        <v>152091.90000000002</v>
      </c>
      <c r="I127" s="389">
        <f>P111</f>
        <v>119290.79999999993</v>
      </c>
      <c r="J127" s="498" t="s">
        <v>165</v>
      </c>
      <c r="K127" s="499"/>
      <c r="L127" s="499"/>
      <c r="M127" s="26"/>
      <c r="S127" s="204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s="8" customFormat="1" ht="18.5" x14ac:dyDescent="0.3">
      <c r="A128" s="314"/>
      <c r="B128" s="504" t="s">
        <v>135</v>
      </c>
      <c r="C128" s="505"/>
      <c r="D128" s="505"/>
      <c r="E128" s="505"/>
      <c r="F128" s="506"/>
      <c r="G128" s="462">
        <v>5993</v>
      </c>
      <c r="H128" s="348">
        <v>5993</v>
      </c>
      <c r="I128" s="390">
        <v>5993</v>
      </c>
      <c r="J128" s="500" t="s">
        <v>166</v>
      </c>
      <c r="K128" s="501"/>
      <c r="L128" s="501"/>
      <c r="M128" s="26"/>
      <c r="N128" s="26"/>
      <c r="O128" s="26"/>
      <c r="P128" s="26"/>
      <c r="Q128" s="27"/>
      <c r="R128" s="27"/>
      <c r="S128" s="27"/>
      <c r="T128" s="27"/>
      <c r="U128" s="27"/>
      <c r="V128" s="27"/>
      <c r="W128" s="2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s="8" customFormat="1" ht="18.5" x14ac:dyDescent="0.3">
      <c r="A129" s="314"/>
      <c r="B129" s="504" t="s">
        <v>136</v>
      </c>
      <c r="C129" s="505"/>
      <c r="D129" s="505"/>
      <c r="E129" s="505"/>
      <c r="F129" s="506"/>
      <c r="G129" s="462">
        <v>20000</v>
      </c>
      <c r="H129" s="348">
        <v>20000</v>
      </c>
      <c r="I129" s="390">
        <v>20000</v>
      </c>
      <c r="J129" s="26"/>
      <c r="K129" s="26"/>
      <c r="L129" s="26"/>
      <c r="M129" s="26"/>
      <c r="N129" s="26"/>
      <c r="O129" s="26"/>
      <c r="P129" s="26"/>
      <c r="Q129" s="27"/>
      <c r="R129" s="2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s="8" customFormat="1" ht="18.5" x14ac:dyDescent="0.3">
      <c r="A130" s="314"/>
      <c r="B130" s="504" t="s">
        <v>146</v>
      </c>
      <c r="C130" s="505"/>
      <c r="D130" s="505"/>
      <c r="E130" s="505"/>
      <c r="F130" s="506"/>
      <c r="G130" s="462">
        <v>8000</v>
      </c>
      <c r="H130" s="348">
        <v>8000</v>
      </c>
      <c r="I130" s="390">
        <v>8000</v>
      </c>
      <c r="J130" s="26"/>
      <c r="K130" s="26"/>
      <c r="L130" s="26"/>
      <c r="M130" s="26"/>
      <c r="N130" s="26"/>
      <c r="O130" s="26"/>
      <c r="P130" s="26"/>
      <c r="Q130" s="27"/>
      <c r="R130" s="27"/>
      <c r="S130" s="27"/>
      <c r="T130" s="27"/>
      <c r="U130" s="27"/>
      <c r="V130" s="27"/>
      <c r="W130" s="2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s="8" customFormat="1" ht="18.5" x14ac:dyDescent="0.3">
      <c r="A131" s="314"/>
      <c r="B131" s="504" t="s">
        <v>185</v>
      </c>
      <c r="C131" s="505"/>
      <c r="D131" s="505"/>
      <c r="E131" s="505"/>
      <c r="F131" s="506"/>
      <c r="G131" s="462">
        <v>30000</v>
      </c>
      <c r="H131" s="348">
        <v>30000</v>
      </c>
      <c r="I131" s="390">
        <v>30000</v>
      </c>
      <c r="J131" s="26"/>
      <c r="K131" s="26"/>
      <c r="L131" s="26"/>
      <c r="M131" s="26"/>
      <c r="N131" s="26"/>
      <c r="O131" s="26"/>
      <c r="P131" s="26"/>
      <c r="Q131" s="27"/>
      <c r="R131" s="27"/>
      <c r="S131" s="27"/>
      <c r="T131" s="27"/>
      <c r="U131" s="27"/>
      <c r="V131" s="27"/>
      <c r="W131" s="2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s="8" customFormat="1" ht="18.5" x14ac:dyDescent="0.3">
      <c r="A132" s="314"/>
      <c r="B132" s="504" t="s">
        <v>155</v>
      </c>
      <c r="C132" s="505"/>
      <c r="D132" s="505"/>
      <c r="E132" s="505"/>
      <c r="F132" s="506"/>
      <c r="G132" s="462">
        <v>1000</v>
      </c>
      <c r="H132" s="348">
        <v>1000</v>
      </c>
      <c r="I132" s="390">
        <v>1000</v>
      </c>
      <c r="J132" s="26"/>
      <c r="K132" s="26"/>
      <c r="L132" s="26"/>
      <c r="M132" s="26"/>
      <c r="N132" s="26"/>
      <c r="O132" s="26"/>
      <c r="P132" s="26"/>
      <c r="Q132" s="27"/>
      <c r="R132" s="27"/>
      <c r="S132" s="27"/>
      <c r="T132" s="27"/>
      <c r="U132" s="27"/>
      <c r="V132" s="27"/>
      <c r="W132" s="2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s="8" customFormat="1" ht="18.5" x14ac:dyDescent="0.3">
      <c r="A133" s="314"/>
      <c r="B133" s="504" t="s">
        <v>156</v>
      </c>
      <c r="C133" s="505"/>
      <c r="D133" s="505"/>
      <c r="E133" s="505"/>
      <c r="F133" s="506"/>
      <c r="G133" s="462">
        <v>100000</v>
      </c>
      <c r="H133" s="348">
        <v>100000</v>
      </c>
      <c r="I133" s="390">
        <v>100000</v>
      </c>
      <c r="J133" s="26"/>
      <c r="K133" s="26"/>
      <c r="L133" s="26"/>
      <c r="M133" s="26"/>
      <c r="N133" s="26"/>
      <c r="O133" s="26"/>
      <c r="P133" s="26"/>
      <c r="Q133" s="27"/>
      <c r="R133" s="27"/>
      <c r="S133" s="27"/>
      <c r="T133" s="27"/>
      <c r="U133" s="27"/>
      <c r="V133" s="27"/>
      <c r="W133" s="2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s="8" customFormat="1" ht="18.5" x14ac:dyDescent="0.3">
      <c r="A134" s="314"/>
      <c r="B134" s="504" t="s">
        <v>218</v>
      </c>
      <c r="C134" s="505"/>
      <c r="D134" s="505"/>
      <c r="E134" s="505"/>
      <c r="F134" s="506"/>
      <c r="G134" s="462">
        <v>45000</v>
      </c>
      <c r="H134" s="348">
        <v>45000</v>
      </c>
      <c r="I134" s="390">
        <v>45000</v>
      </c>
      <c r="J134" s="26"/>
      <c r="K134" s="26"/>
      <c r="L134" s="26"/>
      <c r="M134" s="26"/>
      <c r="N134" s="26"/>
      <c r="O134" s="26"/>
      <c r="P134" s="26"/>
      <c r="Q134" s="27"/>
      <c r="R134" s="27"/>
      <c r="S134" s="27"/>
      <c r="T134" s="27"/>
      <c r="U134" s="27"/>
      <c r="V134" s="27"/>
      <c r="W134" s="2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s="8" customFormat="1" ht="18.5" x14ac:dyDescent="0.3">
      <c r="A135" s="314"/>
      <c r="B135" s="504" t="s">
        <v>177</v>
      </c>
      <c r="C135" s="505"/>
      <c r="D135" s="505"/>
      <c r="E135" s="505"/>
      <c r="F135" s="506"/>
      <c r="G135" s="462">
        <v>50000</v>
      </c>
      <c r="H135" s="348">
        <v>50000</v>
      </c>
      <c r="I135" s="390">
        <v>50000</v>
      </c>
      <c r="J135" s="26"/>
      <c r="K135" s="26"/>
      <c r="L135" s="26"/>
      <c r="M135" s="26"/>
      <c r="N135" s="26"/>
      <c r="O135" s="26"/>
      <c r="P135" s="26"/>
      <c r="Q135" s="27"/>
      <c r="R135" s="27"/>
      <c r="S135" s="27"/>
      <c r="T135" s="27"/>
      <c r="U135" s="27"/>
      <c r="V135" s="27"/>
      <c r="W135" s="2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s="8" customFormat="1" ht="37.5" customHeight="1" thickBot="1" x14ac:dyDescent="0.35">
      <c r="A136" s="314"/>
      <c r="B136" s="494" t="s">
        <v>219</v>
      </c>
      <c r="C136" s="495"/>
      <c r="D136" s="495"/>
      <c r="E136" s="495"/>
      <c r="F136" s="496"/>
      <c r="G136" s="463">
        <v>20000</v>
      </c>
      <c r="H136" s="388">
        <v>20000</v>
      </c>
      <c r="I136" s="391">
        <v>20000</v>
      </c>
      <c r="J136" s="26"/>
      <c r="K136" s="26"/>
      <c r="L136" s="26"/>
      <c r="M136" s="26"/>
      <c r="N136" s="26"/>
      <c r="O136" s="26"/>
      <c r="P136" s="26"/>
      <c r="Q136" s="27"/>
      <c r="R136" s="27"/>
      <c r="S136" s="27"/>
      <c r="T136" s="27"/>
      <c r="U136" s="27"/>
      <c r="V136" s="27"/>
      <c r="W136" s="2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s="8" customFormat="1" ht="21.5" thickBot="1" x14ac:dyDescent="0.35">
      <c r="A137" s="314"/>
      <c r="B137" s="502" t="s">
        <v>220</v>
      </c>
      <c r="C137" s="503"/>
      <c r="D137" s="503"/>
      <c r="E137" s="503"/>
      <c r="F137" s="503"/>
      <c r="G137" s="464">
        <f>SUM(G128:G136)</f>
        <v>279993</v>
      </c>
      <c r="H137" s="386">
        <f>SUM(H128:H136)</f>
        <v>279993</v>
      </c>
      <c r="I137" s="387">
        <f>SUM(I128:I136)</f>
        <v>279993</v>
      </c>
      <c r="J137" s="26"/>
      <c r="K137" s="26"/>
      <c r="L137" s="26"/>
      <c r="M137" s="26"/>
      <c r="N137" s="26"/>
      <c r="O137" s="26"/>
      <c r="P137" s="26"/>
      <c r="Q137" s="27"/>
      <c r="R137" s="27"/>
      <c r="S137" s="27"/>
      <c r="T137" s="27"/>
      <c r="U137" s="27"/>
      <c r="V137" s="27"/>
      <c r="W137" s="2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s="343" customFormat="1" ht="24" thickBot="1" x14ac:dyDescent="0.35">
      <c r="A138" s="314"/>
      <c r="B138" s="555" t="s">
        <v>178</v>
      </c>
      <c r="C138" s="556"/>
      <c r="D138" s="556"/>
      <c r="E138" s="556"/>
      <c r="F138" s="561"/>
      <c r="G138" s="465">
        <f>G125-G127</f>
        <v>257210.75</v>
      </c>
      <c r="H138" s="356">
        <f>G125-H127</f>
        <v>290011.84999999998</v>
      </c>
      <c r="I138" s="356">
        <f>G125-I127</f>
        <v>322812.95000000007</v>
      </c>
      <c r="J138" s="26"/>
      <c r="K138" s="26"/>
      <c r="L138" s="26"/>
      <c r="M138" s="26"/>
      <c r="N138" s="26"/>
      <c r="O138" s="26"/>
      <c r="P138" s="26"/>
      <c r="Q138" s="27"/>
      <c r="R138" s="27"/>
      <c r="S138" s="27"/>
      <c r="T138" s="27"/>
      <c r="U138" s="27"/>
      <c r="V138" s="27"/>
      <c r="W138" s="27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 s="343" customFormat="1" ht="19" thickBot="1" x14ac:dyDescent="0.35">
      <c r="A139" s="314"/>
      <c r="B139" s="344"/>
      <c r="C139" s="344"/>
      <c r="D139" s="344"/>
      <c r="E139" s="344"/>
      <c r="F139" s="466"/>
      <c r="G139" s="467"/>
      <c r="H139" s="345"/>
      <c r="I139" s="345"/>
      <c r="J139" s="26"/>
      <c r="K139" s="26"/>
      <c r="L139" s="26"/>
      <c r="M139" s="26"/>
      <c r="N139" s="26"/>
      <c r="O139" s="26"/>
      <c r="P139" s="26"/>
      <c r="Q139" s="27"/>
      <c r="R139" s="27"/>
      <c r="S139" s="27"/>
      <c r="T139" s="27"/>
      <c r="U139" s="27"/>
      <c r="V139" s="27"/>
      <c r="W139" s="27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 s="343" customFormat="1" ht="18.5" x14ac:dyDescent="0.3">
      <c r="A140" s="314"/>
      <c r="B140" s="552" t="s">
        <v>150</v>
      </c>
      <c r="C140" s="553"/>
      <c r="D140" s="553"/>
      <c r="E140" s="553"/>
      <c r="F140" s="554"/>
      <c r="G140" s="468">
        <f>K111</f>
        <v>102794.96625000011</v>
      </c>
      <c r="H140" s="342">
        <f>N111</f>
        <v>69993.866250000137</v>
      </c>
      <c r="I140" s="69">
        <f>Q111</f>
        <v>37192.766249999928</v>
      </c>
      <c r="J140" s="26"/>
      <c r="K140" s="26"/>
      <c r="L140" s="26"/>
      <c r="M140" s="26"/>
      <c r="N140" s="26"/>
      <c r="O140" s="26"/>
      <c r="P140" s="26"/>
      <c r="Q140" s="27"/>
      <c r="R140" s="27"/>
      <c r="S140" s="27"/>
      <c r="T140" s="27"/>
      <c r="U140" s="27"/>
      <c r="V140" s="27"/>
      <c r="W140" s="27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 s="8" customFormat="1" ht="18.5" x14ac:dyDescent="0.3">
      <c r="A141" s="314"/>
      <c r="B141" s="504" t="s">
        <v>135</v>
      </c>
      <c r="C141" s="505"/>
      <c r="D141" s="505"/>
      <c r="E141" s="505"/>
      <c r="F141" s="506"/>
      <c r="G141" s="469">
        <v>5993</v>
      </c>
      <c r="H141" s="352">
        <v>5993</v>
      </c>
      <c r="I141" s="351">
        <v>5993</v>
      </c>
      <c r="J141" s="26"/>
      <c r="K141" s="26"/>
      <c r="L141" s="26"/>
      <c r="M141" s="26"/>
      <c r="N141" s="26"/>
      <c r="O141" s="26"/>
      <c r="P141" s="26"/>
      <c r="Q141" s="27"/>
      <c r="R141" s="27"/>
      <c r="S141" s="27"/>
      <c r="T141" s="27"/>
      <c r="U141" s="27"/>
      <c r="V141" s="27"/>
      <c r="W141" s="2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s="8" customFormat="1" ht="18.5" x14ac:dyDescent="0.3">
      <c r="A142" s="314"/>
      <c r="B142" s="504" t="s">
        <v>136</v>
      </c>
      <c r="C142" s="505"/>
      <c r="D142" s="505"/>
      <c r="E142" s="505"/>
      <c r="F142" s="506"/>
      <c r="G142" s="469">
        <v>20000</v>
      </c>
      <c r="H142" s="352">
        <v>20000</v>
      </c>
      <c r="I142" s="351">
        <v>20000</v>
      </c>
      <c r="J142" s="26"/>
      <c r="K142" s="26"/>
      <c r="L142" s="26"/>
      <c r="M142" s="26"/>
      <c r="N142" s="26"/>
      <c r="O142" s="26"/>
      <c r="P142" s="26"/>
      <c r="Q142" s="27"/>
      <c r="R142" s="27"/>
      <c r="S142" s="27"/>
      <c r="T142" s="27"/>
      <c r="U142" s="27"/>
      <c r="V142" s="27"/>
      <c r="W142" s="2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s="8" customFormat="1" ht="18.5" x14ac:dyDescent="0.3">
      <c r="A143" s="314"/>
      <c r="B143" s="504" t="s">
        <v>146</v>
      </c>
      <c r="C143" s="505"/>
      <c r="D143" s="505"/>
      <c r="E143" s="505"/>
      <c r="F143" s="506"/>
      <c r="G143" s="469">
        <v>8000</v>
      </c>
      <c r="H143" s="352">
        <v>8000</v>
      </c>
      <c r="I143" s="351">
        <v>8000</v>
      </c>
      <c r="J143" s="26"/>
      <c r="K143" s="26"/>
      <c r="L143" s="26"/>
      <c r="M143" s="26"/>
      <c r="N143" s="26"/>
      <c r="O143" s="26"/>
      <c r="P143" s="26"/>
      <c r="Q143" s="27"/>
      <c r="R143" s="27"/>
      <c r="S143" s="27"/>
      <c r="T143" s="27"/>
      <c r="U143" s="27"/>
      <c r="V143" s="27"/>
      <c r="W143" s="2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s="8" customFormat="1" ht="18.5" x14ac:dyDescent="0.3">
      <c r="A144" s="314"/>
      <c r="B144" s="504" t="s">
        <v>185</v>
      </c>
      <c r="C144" s="505"/>
      <c r="D144" s="505"/>
      <c r="E144" s="505"/>
      <c r="F144" s="506"/>
      <c r="G144" s="469">
        <v>30000</v>
      </c>
      <c r="H144" s="352">
        <v>30000</v>
      </c>
      <c r="I144" s="351">
        <v>30000</v>
      </c>
      <c r="J144" s="26"/>
      <c r="K144" s="26"/>
      <c r="L144" s="26"/>
      <c r="M144" s="26"/>
      <c r="N144" s="26"/>
      <c r="O144" s="26"/>
      <c r="P144" s="26"/>
      <c r="Q144" s="27"/>
      <c r="R144" s="27"/>
      <c r="S144" s="27"/>
      <c r="T144" s="27"/>
      <c r="U144" s="27"/>
      <c r="V144" s="27"/>
      <c r="W144" s="2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s="8" customFormat="1" ht="18.5" x14ac:dyDescent="0.3">
      <c r="A145" s="314"/>
      <c r="B145" s="504" t="s">
        <v>155</v>
      </c>
      <c r="C145" s="505"/>
      <c r="D145" s="505"/>
      <c r="E145" s="505"/>
      <c r="F145" s="506"/>
      <c r="G145" s="469">
        <v>1000</v>
      </c>
      <c r="H145" s="352">
        <v>1000</v>
      </c>
      <c r="I145" s="351">
        <v>1000</v>
      </c>
      <c r="J145" s="26"/>
      <c r="K145" s="26"/>
      <c r="L145" s="26"/>
      <c r="M145" s="26"/>
      <c r="N145" s="26"/>
      <c r="O145" s="26"/>
      <c r="P145" s="26"/>
      <c r="Q145" s="27"/>
      <c r="R145" s="27"/>
      <c r="S145" s="2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s="8" customFormat="1" ht="18.5" x14ac:dyDescent="0.3">
      <c r="A146" s="314"/>
      <c r="B146" s="504" t="s">
        <v>156</v>
      </c>
      <c r="C146" s="505"/>
      <c r="D146" s="505"/>
      <c r="E146" s="505"/>
      <c r="F146" s="506"/>
      <c r="G146" s="469">
        <v>100000</v>
      </c>
      <c r="H146" s="352">
        <v>100000</v>
      </c>
      <c r="I146" s="351">
        <v>100000</v>
      </c>
      <c r="J146" s="26"/>
      <c r="K146" s="26"/>
      <c r="L146" s="26"/>
      <c r="M146" s="26"/>
      <c r="N146" s="26"/>
      <c r="O146" s="26"/>
      <c r="P146" s="26"/>
      <c r="Q146" s="27"/>
      <c r="R146" s="27"/>
      <c r="S146" s="2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s="8" customFormat="1" ht="18.649999999999999" customHeight="1" x14ac:dyDescent="0.3">
      <c r="A147" s="314"/>
      <c r="B147" s="504" t="s">
        <v>218</v>
      </c>
      <c r="C147" s="505"/>
      <c r="D147" s="505"/>
      <c r="E147" s="505"/>
      <c r="F147" s="506"/>
      <c r="G147" s="462">
        <v>45000</v>
      </c>
      <c r="H147" s="348">
        <v>45000</v>
      </c>
      <c r="I147" s="390">
        <v>45000</v>
      </c>
      <c r="J147" s="26"/>
      <c r="K147" s="26"/>
      <c r="L147" s="26"/>
      <c r="M147" s="26"/>
      <c r="N147" s="26"/>
      <c r="O147" s="26"/>
      <c r="P147" s="26"/>
      <c r="Q147" s="27"/>
      <c r="R147" s="27"/>
      <c r="S147" s="2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s="8" customFormat="1" ht="18.649999999999999" customHeight="1" x14ac:dyDescent="0.3">
      <c r="A148" s="314"/>
      <c r="B148" s="504" t="s">
        <v>177</v>
      </c>
      <c r="C148" s="505"/>
      <c r="D148" s="505"/>
      <c r="E148" s="505"/>
      <c r="F148" s="506"/>
      <c r="G148" s="462">
        <v>50000</v>
      </c>
      <c r="H148" s="348">
        <v>50000</v>
      </c>
      <c r="I148" s="390">
        <v>50000</v>
      </c>
      <c r="J148" s="26"/>
      <c r="K148" s="26"/>
      <c r="L148" s="26"/>
      <c r="M148" s="26"/>
      <c r="N148" s="26"/>
      <c r="O148" s="26"/>
      <c r="P148" s="26"/>
      <c r="Q148" s="27"/>
      <c r="R148" s="27"/>
      <c r="S148" s="2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s="8" customFormat="1" ht="19" customHeight="1" thickBot="1" x14ac:dyDescent="0.35">
      <c r="A149" s="314"/>
      <c r="B149" s="494" t="s">
        <v>219</v>
      </c>
      <c r="C149" s="495"/>
      <c r="D149" s="495"/>
      <c r="E149" s="495"/>
      <c r="F149" s="496"/>
      <c r="G149" s="463">
        <v>40000</v>
      </c>
      <c r="H149" s="388">
        <v>40000</v>
      </c>
      <c r="I149" s="391">
        <v>40000</v>
      </c>
      <c r="J149" s="26"/>
      <c r="K149" s="26"/>
      <c r="L149" s="26"/>
      <c r="M149" s="26"/>
      <c r="N149" s="26"/>
      <c r="O149" s="26"/>
      <c r="P149" s="26"/>
      <c r="Q149" s="27"/>
      <c r="R149" s="27"/>
      <c r="S149" s="2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s="8" customFormat="1" ht="21.5" thickBot="1" x14ac:dyDescent="0.35">
      <c r="A150" s="314"/>
      <c r="B150" s="507" t="s">
        <v>220</v>
      </c>
      <c r="C150" s="508"/>
      <c r="D150" s="508"/>
      <c r="E150" s="508"/>
      <c r="F150" s="509"/>
      <c r="G150" s="470">
        <f>SUM(G141:G149)</f>
        <v>299993</v>
      </c>
      <c r="H150" s="359">
        <f>SUM(H141:H149)</f>
        <v>299993</v>
      </c>
      <c r="I150" s="360">
        <f>SUM(I141:I149)</f>
        <v>299993</v>
      </c>
      <c r="J150" s="26"/>
      <c r="K150" s="26"/>
      <c r="L150" s="26"/>
      <c r="M150" s="26"/>
      <c r="N150" s="26"/>
      <c r="O150" s="26"/>
      <c r="P150" s="26"/>
      <c r="Q150" s="27"/>
      <c r="R150" s="27"/>
      <c r="S150" s="2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s="343" customFormat="1" ht="24" thickBot="1" x14ac:dyDescent="0.35">
      <c r="A151" s="314"/>
      <c r="B151" s="555" t="s">
        <v>129</v>
      </c>
      <c r="C151" s="556"/>
      <c r="D151" s="556"/>
      <c r="E151" s="556"/>
      <c r="F151" s="557"/>
      <c r="G151" s="471">
        <f>G138-G140</f>
        <v>154415.78374999989</v>
      </c>
      <c r="H151" s="354">
        <f>H138-H140</f>
        <v>220017.98374999984</v>
      </c>
      <c r="I151" s="361">
        <f>I138-I140</f>
        <v>285620.18375000014</v>
      </c>
      <c r="J151" s="26"/>
      <c r="K151" s="26"/>
      <c r="L151" s="26"/>
      <c r="M151" s="26"/>
      <c r="N151" s="26"/>
      <c r="O151" s="26"/>
      <c r="P151" s="26"/>
      <c r="Q151" s="27"/>
      <c r="R151" s="27"/>
      <c r="S151" s="27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 s="343" customFormat="1" ht="19" thickBot="1" x14ac:dyDescent="0.35">
      <c r="A152" s="314"/>
      <c r="B152" s="344"/>
      <c r="C152" s="344"/>
      <c r="D152" s="344"/>
      <c r="E152" s="344"/>
      <c r="F152" s="466"/>
      <c r="G152" s="467"/>
      <c r="H152" s="345"/>
      <c r="I152" s="345"/>
      <c r="J152" s="26"/>
      <c r="K152" s="26"/>
      <c r="L152" s="26"/>
      <c r="M152" s="26"/>
      <c r="N152" s="26"/>
      <c r="O152" s="26"/>
      <c r="P152" s="26"/>
      <c r="Q152" s="27"/>
      <c r="R152" s="27"/>
      <c r="S152" s="27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 s="343" customFormat="1" ht="18.5" x14ac:dyDescent="0.3">
      <c r="A153" s="314"/>
      <c r="B153" s="552" t="s">
        <v>152</v>
      </c>
      <c r="C153" s="553"/>
      <c r="D153" s="553"/>
      <c r="E153" s="553"/>
      <c r="F153" s="554"/>
      <c r="G153" s="472">
        <f>L111</f>
        <v>137192.11484375014</v>
      </c>
      <c r="H153" s="353">
        <f>O111</f>
        <v>104391.01484375016</v>
      </c>
      <c r="I153" s="332">
        <f>R111</f>
        <v>71589.914843749953</v>
      </c>
      <c r="J153" s="26"/>
      <c r="K153" s="26"/>
      <c r="L153" s="26"/>
      <c r="M153" s="26"/>
      <c r="N153" s="26"/>
      <c r="O153" s="26"/>
      <c r="P153" s="26"/>
      <c r="Q153" s="27"/>
      <c r="R153" s="27"/>
      <c r="S153" s="27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 s="8" customFormat="1" ht="18.5" x14ac:dyDescent="0.3">
      <c r="A154" s="314"/>
      <c r="B154" s="504" t="s">
        <v>135</v>
      </c>
      <c r="C154" s="505"/>
      <c r="D154" s="505"/>
      <c r="E154" s="505"/>
      <c r="F154" s="506"/>
      <c r="G154" s="473">
        <v>5993</v>
      </c>
      <c r="H154" s="349">
        <v>5993</v>
      </c>
      <c r="I154" s="348">
        <v>5993</v>
      </c>
      <c r="J154" s="26"/>
      <c r="K154" s="26"/>
      <c r="L154" s="26"/>
      <c r="M154" s="26"/>
      <c r="N154" s="26"/>
      <c r="O154" s="26"/>
      <c r="P154" s="26"/>
      <c r="Q154" s="27"/>
      <c r="R154" s="27"/>
      <c r="S154" s="2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ht="18.5" x14ac:dyDescent="0.3">
      <c r="A155" s="315"/>
      <c r="B155" s="504" t="s">
        <v>136</v>
      </c>
      <c r="C155" s="505"/>
      <c r="D155" s="505"/>
      <c r="E155" s="505"/>
      <c r="F155" s="506"/>
      <c r="G155" s="473">
        <v>20000</v>
      </c>
      <c r="H155" s="349">
        <v>20000</v>
      </c>
      <c r="I155" s="348">
        <v>20000</v>
      </c>
    </row>
    <row r="156" spans="1:32" ht="18.5" x14ac:dyDescent="0.3">
      <c r="A156" s="315"/>
      <c r="B156" s="504" t="s">
        <v>146</v>
      </c>
      <c r="C156" s="505"/>
      <c r="D156" s="505"/>
      <c r="E156" s="505"/>
      <c r="F156" s="506"/>
      <c r="G156" s="473">
        <v>8000</v>
      </c>
      <c r="H156" s="349">
        <v>8000</v>
      </c>
      <c r="I156" s="348">
        <v>8000</v>
      </c>
    </row>
    <row r="157" spans="1:32" ht="18.5" x14ac:dyDescent="0.3">
      <c r="A157" s="315"/>
      <c r="B157" s="504" t="s">
        <v>185</v>
      </c>
      <c r="C157" s="505"/>
      <c r="D157" s="505"/>
      <c r="E157" s="505"/>
      <c r="F157" s="506"/>
      <c r="G157" s="473">
        <v>30000</v>
      </c>
      <c r="H157" s="349">
        <v>30000</v>
      </c>
      <c r="I157" s="348">
        <v>30000</v>
      </c>
    </row>
    <row r="158" spans="1:32" ht="18.5" x14ac:dyDescent="0.3">
      <c r="A158" s="315"/>
      <c r="B158" s="504" t="s">
        <v>155</v>
      </c>
      <c r="C158" s="505"/>
      <c r="D158" s="505"/>
      <c r="E158" s="505"/>
      <c r="F158" s="506"/>
      <c r="G158" s="473">
        <v>1000</v>
      </c>
      <c r="H158" s="349">
        <v>1000</v>
      </c>
      <c r="I158" s="348">
        <v>1000</v>
      </c>
    </row>
    <row r="159" spans="1:32" ht="18.5" x14ac:dyDescent="0.3">
      <c r="A159" s="315"/>
      <c r="B159" s="504" t="s">
        <v>156</v>
      </c>
      <c r="C159" s="505"/>
      <c r="D159" s="505"/>
      <c r="E159" s="505"/>
      <c r="F159" s="506"/>
      <c r="G159" s="473">
        <v>100000</v>
      </c>
      <c r="H159" s="349">
        <v>100000</v>
      </c>
      <c r="I159" s="348">
        <v>100000</v>
      </c>
    </row>
    <row r="160" spans="1:32" ht="18.5" x14ac:dyDescent="0.3">
      <c r="A160" s="315"/>
      <c r="B160" s="504" t="s">
        <v>218</v>
      </c>
      <c r="C160" s="505"/>
      <c r="D160" s="505"/>
      <c r="E160" s="505"/>
      <c r="F160" s="506"/>
      <c r="G160" s="462">
        <v>45000</v>
      </c>
      <c r="H160" s="348">
        <v>45000</v>
      </c>
      <c r="I160" s="390">
        <v>45000</v>
      </c>
    </row>
    <row r="161" spans="1:32" ht="18.5" x14ac:dyDescent="0.3">
      <c r="A161" s="315"/>
      <c r="B161" s="504" t="s">
        <v>177</v>
      </c>
      <c r="C161" s="505"/>
      <c r="D161" s="505"/>
      <c r="E161" s="505"/>
      <c r="F161" s="506"/>
      <c r="G161" s="462">
        <v>50000</v>
      </c>
      <c r="H161" s="348">
        <v>50000</v>
      </c>
      <c r="I161" s="390">
        <v>50000</v>
      </c>
    </row>
    <row r="162" spans="1:32" ht="19" customHeight="1" thickBot="1" x14ac:dyDescent="0.35">
      <c r="A162" s="315"/>
      <c r="B162" s="494" t="s">
        <v>219</v>
      </c>
      <c r="C162" s="495"/>
      <c r="D162" s="495"/>
      <c r="E162" s="495"/>
      <c r="F162" s="496"/>
      <c r="G162" s="463">
        <v>60000</v>
      </c>
      <c r="H162" s="388">
        <v>60000</v>
      </c>
      <c r="I162" s="391">
        <v>60000</v>
      </c>
    </row>
    <row r="163" spans="1:32" ht="21.5" thickBot="1" x14ac:dyDescent="0.35">
      <c r="A163" s="315"/>
      <c r="B163" s="491" t="s">
        <v>220</v>
      </c>
      <c r="C163" s="492"/>
      <c r="D163" s="492"/>
      <c r="E163" s="492"/>
      <c r="F163" s="493"/>
      <c r="G163" s="474">
        <f>SUM(G154:G162)</f>
        <v>319993</v>
      </c>
      <c r="H163" s="357">
        <f>SUM(H154:H162)</f>
        <v>319993</v>
      </c>
      <c r="I163" s="358">
        <f>SUM(I154:I162)</f>
        <v>319993</v>
      </c>
    </row>
    <row r="164" spans="1:32" s="8" customFormat="1" ht="24" thickBot="1" x14ac:dyDescent="0.4">
      <c r="A164" s="314"/>
      <c r="B164" s="545" t="s">
        <v>130</v>
      </c>
      <c r="C164" s="546"/>
      <c r="D164" s="546"/>
      <c r="E164" s="546"/>
      <c r="F164" s="547"/>
      <c r="G164" s="475">
        <f>G151-G153</f>
        <v>17223.668906249746</v>
      </c>
      <c r="H164" s="355">
        <f>H151-H153</f>
        <v>115626.96890624968</v>
      </c>
      <c r="I164" s="392">
        <f>I151-I153</f>
        <v>214030.26890625019</v>
      </c>
      <c r="J164" s="205"/>
      <c r="K164" s="205"/>
      <c r="L164" s="205"/>
      <c r="M164" s="205"/>
      <c r="N164" s="205"/>
      <c r="O164" s="205"/>
      <c r="P164" s="205"/>
      <c r="Q164" s="205"/>
      <c r="R164" s="27"/>
      <c r="S164" s="2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s="8" customFormat="1" ht="18.75" customHeight="1" x14ac:dyDescent="0.3">
      <c r="A165" s="32"/>
      <c r="B165" s="6"/>
      <c r="C165" s="9"/>
      <c r="D165" s="9"/>
      <c r="E165" s="21"/>
      <c r="F165" s="459"/>
      <c r="G165" s="459"/>
      <c r="H165" s="26"/>
      <c r="I165" s="26"/>
      <c r="J165" s="26"/>
      <c r="K165" s="26"/>
      <c r="L165" s="26"/>
      <c r="M165" s="26"/>
      <c r="N165" s="26"/>
      <c r="O165" s="26"/>
      <c r="P165" s="26"/>
      <c r="Q165" s="27"/>
      <c r="R165" s="27"/>
      <c r="S165" s="2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ht="21" customHeight="1" x14ac:dyDescent="0.3">
      <c r="A166" s="314"/>
      <c r="B166" s="6"/>
      <c r="C166" s="3"/>
      <c r="D166" s="4"/>
      <c r="E166" s="23"/>
      <c r="F166" s="476"/>
      <c r="G166" s="476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7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35">
      <c r="A167" s="315"/>
    </row>
    <row r="168" spans="1:32" x14ac:dyDescent="0.35">
      <c r="A168" s="315"/>
    </row>
    <row r="169" spans="1:32" x14ac:dyDescent="0.35">
      <c r="A169" s="315"/>
    </row>
    <row r="170" spans="1:32" x14ac:dyDescent="0.35">
      <c r="A170" s="315"/>
    </row>
    <row r="171" spans="1:32" x14ac:dyDescent="0.35">
      <c r="A171" s="315"/>
    </row>
    <row r="172" spans="1:32" x14ac:dyDescent="0.35">
      <c r="A172" s="315"/>
    </row>
    <row r="173" spans="1:32" x14ac:dyDescent="0.35">
      <c r="A173" s="315"/>
    </row>
    <row r="174" spans="1:32" x14ac:dyDescent="0.35">
      <c r="A174" s="315"/>
    </row>
    <row r="175" spans="1:32" x14ac:dyDescent="0.35">
      <c r="A175" s="315"/>
    </row>
    <row r="176" spans="1:32" x14ac:dyDescent="0.35">
      <c r="A176" s="315"/>
    </row>
    <row r="177" spans="1:1" x14ac:dyDescent="0.35">
      <c r="A177" s="315"/>
    </row>
    <row r="178" spans="1:1" x14ac:dyDescent="0.35">
      <c r="A178" s="315"/>
    </row>
    <row r="179" spans="1:1" x14ac:dyDescent="0.35">
      <c r="A179" s="315"/>
    </row>
    <row r="180" spans="1:1" x14ac:dyDescent="0.35">
      <c r="A180" s="315"/>
    </row>
  </sheetData>
  <mergeCells count="95">
    <mergeCell ref="B122:F122"/>
    <mergeCell ref="G122:I122"/>
    <mergeCell ref="B134:F134"/>
    <mergeCell ref="B136:F136"/>
    <mergeCell ref="B147:F147"/>
    <mergeCell ref="B123:F123"/>
    <mergeCell ref="G123:I123"/>
    <mergeCell ref="B130:F130"/>
    <mergeCell ref="B131:F131"/>
    <mergeCell ref="B116:F116"/>
    <mergeCell ref="G116:I116"/>
    <mergeCell ref="B117:F117"/>
    <mergeCell ref="G117:I117"/>
    <mergeCell ref="B128:F128"/>
    <mergeCell ref="G125:I125"/>
    <mergeCell ref="B118:F118"/>
    <mergeCell ref="B119:F119"/>
    <mergeCell ref="G118:I118"/>
    <mergeCell ref="G119:I119"/>
    <mergeCell ref="B120:F120"/>
    <mergeCell ref="B121:F121"/>
    <mergeCell ref="G120:I120"/>
    <mergeCell ref="G121:I121"/>
    <mergeCell ref="B124:F124"/>
    <mergeCell ref="G124:I124"/>
    <mergeCell ref="B164:F164"/>
    <mergeCell ref="H1:I1"/>
    <mergeCell ref="B113:F113"/>
    <mergeCell ref="B114:F114"/>
    <mergeCell ref="B151:F151"/>
    <mergeCell ref="B153:F153"/>
    <mergeCell ref="B125:F125"/>
    <mergeCell ref="B127:F127"/>
    <mergeCell ref="B138:F138"/>
    <mergeCell ref="B140:F140"/>
    <mergeCell ref="E105:E107"/>
    <mergeCell ref="G113:I113"/>
    <mergeCell ref="B126:F126"/>
    <mergeCell ref="B115:F115"/>
    <mergeCell ref="G114:I114"/>
    <mergeCell ref="G115:I115"/>
    <mergeCell ref="S31:S32"/>
    <mergeCell ref="S35:S36"/>
    <mergeCell ref="M35:M36"/>
    <mergeCell ref="P35:P36"/>
    <mergeCell ref="M1:O1"/>
    <mergeCell ref="P1:R1"/>
    <mergeCell ref="Q35:Q36"/>
    <mergeCell ref="R35:R36"/>
    <mergeCell ref="N35:N36"/>
    <mergeCell ref="O35:O36"/>
    <mergeCell ref="Q31:Q32"/>
    <mergeCell ref="R31:R32"/>
    <mergeCell ref="N31:N32"/>
    <mergeCell ref="O31:O32"/>
    <mergeCell ref="J1:L1"/>
    <mergeCell ref="M31:M32"/>
    <mergeCell ref="P31:P32"/>
    <mergeCell ref="H35:H36"/>
    <mergeCell ref="I35:I36"/>
    <mergeCell ref="J35:J36"/>
    <mergeCell ref="K35:K36"/>
    <mergeCell ref="L35:L36"/>
    <mergeCell ref="H31:H32"/>
    <mergeCell ref="I31:I32"/>
    <mergeCell ref="J31:J32"/>
    <mergeCell ref="K31:K32"/>
    <mergeCell ref="L31:L32"/>
    <mergeCell ref="B156:F156"/>
    <mergeCell ref="B157:F157"/>
    <mergeCell ref="B132:F132"/>
    <mergeCell ref="B133:F133"/>
    <mergeCell ref="B145:F145"/>
    <mergeCell ref="B146:F146"/>
    <mergeCell ref="B150:F150"/>
    <mergeCell ref="B155:F155"/>
    <mergeCell ref="B143:F143"/>
    <mergeCell ref="B144:F144"/>
    <mergeCell ref="B141:F141"/>
    <mergeCell ref="B163:F163"/>
    <mergeCell ref="B162:F162"/>
    <mergeCell ref="J126:L126"/>
    <mergeCell ref="J127:L127"/>
    <mergeCell ref="J128:L128"/>
    <mergeCell ref="B137:F137"/>
    <mergeCell ref="B158:F158"/>
    <mergeCell ref="B159:F159"/>
    <mergeCell ref="B135:F135"/>
    <mergeCell ref="B154:F154"/>
    <mergeCell ref="B129:F129"/>
    <mergeCell ref="B142:F142"/>
    <mergeCell ref="B149:F149"/>
    <mergeCell ref="B160:F160"/>
    <mergeCell ref="B161:F161"/>
    <mergeCell ref="B148:F148"/>
  </mergeCells>
  <phoneticPr fontId="41" type="noConversion"/>
  <pageMargins left="3.937007874015748E-2" right="3.937007874015748E-2" top="0.55118110236220474" bottom="0.55118110236220474" header="0" footer="0"/>
  <pageSetup paperSize="8" scale="72" fitToHeight="0" orientation="landscape" horizontalDpi="1200" verticalDpi="1200" r:id="rId1"/>
  <rowBreaks count="2" manualBreakCount="2">
    <brk id="48" max="19" man="1"/>
    <brk id="9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66B7-B2BB-4E61-BB25-D5FB2D8F2AAC}">
  <dimension ref="A1:E15"/>
  <sheetViews>
    <sheetView workbookViewId="0">
      <selection activeCell="A23" sqref="A23"/>
    </sheetView>
  </sheetViews>
  <sheetFormatPr defaultRowHeight="14" x14ac:dyDescent="0.3"/>
  <cols>
    <col min="1" max="1" width="40.5" bestFit="1" customWidth="1"/>
    <col min="2" max="5" width="15.58203125" bestFit="1" customWidth="1"/>
  </cols>
  <sheetData>
    <row r="1" spans="1:5" ht="16" x14ac:dyDescent="0.3">
      <c r="A1" s="590" t="s">
        <v>221</v>
      </c>
      <c r="B1" s="590"/>
      <c r="C1" s="590"/>
      <c r="D1" s="590"/>
      <c r="E1" s="590"/>
    </row>
    <row r="2" spans="1:5" ht="16" x14ac:dyDescent="0.3">
      <c r="A2" s="481"/>
      <c r="B2" s="480" t="s">
        <v>222</v>
      </c>
      <c r="C2" s="480" t="s">
        <v>223</v>
      </c>
      <c r="D2" s="480" t="s">
        <v>224</v>
      </c>
      <c r="E2" s="480" t="s">
        <v>225</v>
      </c>
    </row>
    <row r="3" spans="1:5" ht="16" x14ac:dyDescent="0.3">
      <c r="A3" s="478" t="s">
        <v>3</v>
      </c>
      <c r="B3" s="483">
        <f>SUM('Overview and options'!I3:I16)</f>
        <v>439186</v>
      </c>
      <c r="C3" s="483">
        <f>SUM('Overview and options'!J3:J16)</f>
        <v>469424.35</v>
      </c>
      <c r="D3" s="483">
        <f>SUM('Overview and options'!K3:K16)</f>
        <v>490618.52125000005</v>
      </c>
      <c r="E3" s="483">
        <f>SUM('Overview and options'!L3:L16)</f>
        <v>516087.87259375007</v>
      </c>
    </row>
    <row r="4" spans="1:5" ht="16" x14ac:dyDescent="0.3">
      <c r="A4" s="478" t="s">
        <v>16</v>
      </c>
      <c r="B4" s="483">
        <f>SUM('Overview and options'!I19:I28)</f>
        <v>20399</v>
      </c>
      <c r="C4" s="483">
        <f>SUM('Overview and options'!J19:J28)</f>
        <v>21151.5</v>
      </c>
      <c r="D4" s="483">
        <f>SUM('Overview and options'!K19:K28)</f>
        <v>21174.075000000001</v>
      </c>
      <c r="E4" s="483">
        <f>SUM('Overview and options'!L19:L28)</f>
        <v>21197.778749999998</v>
      </c>
    </row>
    <row r="5" spans="1:5" ht="16" x14ac:dyDescent="0.3">
      <c r="A5" s="478" t="s">
        <v>226</v>
      </c>
      <c r="B5" s="483">
        <f>SUM('Overview and options'!I31:I34)</f>
        <v>24150</v>
      </c>
      <c r="C5" s="483">
        <f>SUM('Overview and options'!J31:J34)</f>
        <v>32400</v>
      </c>
      <c r="D5" s="483">
        <f>SUM('Overview and options'!K31:K34)</f>
        <v>25620</v>
      </c>
      <c r="E5" s="483">
        <f>SUM('Overview and options'!L31:L34)</f>
        <v>26901</v>
      </c>
    </row>
    <row r="6" spans="1:5" ht="16" x14ac:dyDescent="0.3">
      <c r="A6" s="478" t="s">
        <v>91</v>
      </c>
      <c r="B6" s="483">
        <f>SUM('Overview and options'!I39:I45)</f>
        <v>40502</v>
      </c>
      <c r="C6" s="483">
        <f>SUM('Overview and options'!J39:J45)</f>
        <v>68277.100000000006</v>
      </c>
      <c r="D6" s="483">
        <f>SUM('Overview and options'!K39:K45)</f>
        <v>44940.955000000002</v>
      </c>
      <c r="E6" s="483">
        <f>SUM('Overview and options'!L39:L45)</f>
        <v>48188.00275</v>
      </c>
    </row>
    <row r="7" spans="1:5" ht="16" x14ac:dyDescent="0.3">
      <c r="A7" s="478" t="s">
        <v>36</v>
      </c>
      <c r="B7" s="483">
        <f>SUM('Overview and options'!I50:I57)</f>
        <v>30750</v>
      </c>
      <c r="C7" s="483">
        <f>SUM('Overview and options'!J50:J57)</f>
        <v>81787.5</v>
      </c>
      <c r="D7" s="483">
        <f>SUM('Overview and options'!K50:K57)</f>
        <v>33876.875</v>
      </c>
      <c r="E7" s="483">
        <f>SUM('Overview and options'!L50:L57)</f>
        <v>35570.71875</v>
      </c>
    </row>
    <row r="8" spans="1:5" ht="16" x14ac:dyDescent="0.3">
      <c r="A8" s="478" t="s">
        <v>40</v>
      </c>
      <c r="B8" s="483">
        <f>SUM('Overview and options'!I63:I68)</f>
        <v>11404.25</v>
      </c>
      <c r="C8" s="483">
        <f>SUM('Overview and options'!J63:J68)</f>
        <v>9947.25</v>
      </c>
      <c r="D8" s="483">
        <f>SUM('Overview and options'!K63:K68)</f>
        <v>10395.375</v>
      </c>
      <c r="E8" s="483">
        <f>SUM('Overview and options'!L63:L68)</f>
        <v>10878.018749999999</v>
      </c>
    </row>
    <row r="9" spans="1:5" ht="16" x14ac:dyDescent="0.3">
      <c r="A9" s="478" t="s">
        <v>48</v>
      </c>
      <c r="B9" s="483">
        <f>SUM('Overview and options'!I75:I80)</f>
        <v>34816</v>
      </c>
      <c r="C9" s="483">
        <f>SUM('Overview and options'!J75:J80)</f>
        <v>36556.800000000003</v>
      </c>
      <c r="D9" s="483">
        <f>SUM('Overview and options'!K75:K80)</f>
        <v>38384.639999999999</v>
      </c>
      <c r="E9" s="483">
        <f>SUM('Overview and options'!L75:L80)</f>
        <v>40303.872000000003</v>
      </c>
    </row>
    <row r="10" spans="1:5" ht="16" x14ac:dyDescent="0.3">
      <c r="A10" s="478" t="s">
        <v>51</v>
      </c>
      <c r="B10" s="483">
        <f>SUM('Overview and options'!I84:I86)</f>
        <v>4130</v>
      </c>
      <c r="C10" s="483">
        <f>SUM('Overview and options'!J84:J86)</f>
        <v>4336.5</v>
      </c>
      <c r="D10" s="483">
        <f>SUM('Overview and options'!K84:K86)</f>
        <v>4553.3249999999998</v>
      </c>
      <c r="E10" s="483">
        <f>SUM('Overview and options'!L84:L86)</f>
        <v>4780.99125</v>
      </c>
    </row>
    <row r="11" spans="1:5" ht="16" x14ac:dyDescent="0.3">
      <c r="A11" s="479" t="s">
        <v>53</v>
      </c>
      <c r="B11" s="484">
        <f>SUM('Overview and options'!I90)</f>
        <v>200</v>
      </c>
      <c r="C11" s="484">
        <f>SUM('Overview and options'!J90)</f>
        <v>210</v>
      </c>
      <c r="D11" s="484">
        <f>SUM('Overview and options'!K90)</f>
        <v>220.5</v>
      </c>
      <c r="E11" s="484">
        <f>SUM('Overview and options'!L90)</f>
        <v>231.52500000000001</v>
      </c>
    </row>
    <row r="12" spans="1:5" ht="16" x14ac:dyDescent="0.3">
      <c r="A12" s="482" t="s">
        <v>15</v>
      </c>
      <c r="B12" s="485">
        <f>SUM(B3:B11)</f>
        <v>605537.25</v>
      </c>
      <c r="C12" s="485">
        <f>SUM(C3:C11)</f>
        <v>724091</v>
      </c>
      <c r="D12" s="485">
        <f>SUM(D3:D11)</f>
        <v>669784.26624999999</v>
      </c>
      <c r="E12" s="485">
        <f>SUM(E3:E11)</f>
        <v>704139.77984375006</v>
      </c>
    </row>
    <row r="13" spans="1:5" ht="16" x14ac:dyDescent="0.3">
      <c r="A13" s="479" t="s">
        <v>227</v>
      </c>
      <c r="B13" s="484">
        <f>SUM('Overview and options'!I97:I108)</f>
        <v>187832</v>
      </c>
      <c r="C13" s="484">
        <f>SUM('Overview and options'!J97:J108)</f>
        <v>222000</v>
      </c>
      <c r="D13" s="484">
        <f>SUM('Overview and options'!K97:K108)</f>
        <v>178000</v>
      </c>
      <c r="E13" s="484">
        <f>SUM('Overview and options'!L97:L108)</f>
        <v>178000</v>
      </c>
    </row>
    <row r="14" spans="1:5" ht="21" x14ac:dyDescent="0.3">
      <c r="A14" s="486" t="s">
        <v>60</v>
      </c>
      <c r="B14" s="487">
        <f>SUM(B12:B13)</f>
        <v>793369.25</v>
      </c>
      <c r="C14" s="487">
        <f>SUM(C12:C13)</f>
        <v>946091</v>
      </c>
      <c r="D14" s="487">
        <f>SUM(D12:D13)</f>
        <v>847784.26624999999</v>
      </c>
      <c r="E14" s="487">
        <f>SUM(E12:E13)</f>
        <v>882139.77984375006</v>
      </c>
    </row>
    <row r="15" spans="1:5" ht="21" x14ac:dyDescent="0.3">
      <c r="A15" s="488"/>
      <c r="B15" s="489"/>
      <c r="C15" s="489"/>
      <c r="D15" s="489"/>
      <c r="E15" s="489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B547-7712-4FD9-81B5-2CB28DDF30FA}">
  <dimension ref="A1:K33"/>
  <sheetViews>
    <sheetView tabSelected="1" zoomScale="79" workbookViewId="0">
      <selection activeCell="N18" sqref="N18"/>
    </sheetView>
  </sheetViews>
  <sheetFormatPr defaultRowHeight="14" x14ac:dyDescent="0.3"/>
  <cols>
    <col min="1" max="1" width="47.5" customWidth="1"/>
    <col min="2" max="2" width="8.58203125" bestFit="1" customWidth="1"/>
    <col min="5" max="5" width="46.5" customWidth="1"/>
    <col min="6" max="6" width="6.58203125" bestFit="1" customWidth="1"/>
    <col min="8" max="8" width="13.83203125" customWidth="1"/>
    <col min="9" max="9" width="38.1640625" customWidth="1"/>
    <col min="10" max="10" width="8.33203125" bestFit="1" customWidth="1"/>
    <col min="11" max="11" width="4.33203125" bestFit="1" customWidth="1"/>
    <col min="12" max="12" width="9.58203125" bestFit="1" customWidth="1"/>
    <col min="13" max="13" width="8.25" bestFit="1" customWidth="1"/>
    <col min="14" max="14" width="13.83203125" bestFit="1" customWidth="1"/>
  </cols>
  <sheetData>
    <row r="1" spans="1:11" ht="52" customHeight="1" x14ac:dyDescent="0.3">
      <c r="A1" s="595" t="s">
        <v>180</v>
      </c>
      <c r="B1" s="596"/>
      <c r="E1" s="595" t="s">
        <v>183</v>
      </c>
      <c r="F1" s="596"/>
      <c r="I1" s="595" t="s">
        <v>212</v>
      </c>
      <c r="J1" s="596"/>
    </row>
    <row r="2" spans="1:11" x14ac:dyDescent="0.3">
      <c r="A2" s="597" t="s">
        <v>164</v>
      </c>
      <c r="B2" s="598"/>
      <c r="E2" s="597" t="s">
        <v>164</v>
      </c>
      <c r="F2" s="598"/>
      <c r="I2" s="597" t="s">
        <v>164</v>
      </c>
      <c r="J2" s="598"/>
    </row>
    <row r="3" spans="1:11" x14ac:dyDescent="0.3">
      <c r="A3" s="363" t="s">
        <v>181</v>
      </c>
      <c r="B3" s="364">
        <v>4945</v>
      </c>
      <c r="E3" s="369" t="s">
        <v>138</v>
      </c>
      <c r="F3" s="364">
        <v>3000</v>
      </c>
      <c r="I3" s="369" t="s">
        <v>138</v>
      </c>
      <c r="J3" s="364">
        <v>3000</v>
      </c>
    </row>
    <row r="4" spans="1:11" x14ac:dyDescent="0.3">
      <c r="A4" s="365" t="s">
        <v>187</v>
      </c>
      <c r="B4" s="366">
        <v>6000</v>
      </c>
      <c r="E4" s="369" t="s">
        <v>144</v>
      </c>
      <c r="F4" s="364">
        <v>2500</v>
      </c>
      <c r="I4" s="369" t="s">
        <v>144</v>
      </c>
      <c r="J4" s="364">
        <v>3000</v>
      </c>
    </row>
    <row r="5" spans="1:11" x14ac:dyDescent="0.3">
      <c r="A5" s="365" t="s">
        <v>188</v>
      </c>
      <c r="B5" s="366">
        <v>300</v>
      </c>
      <c r="E5" s="363" t="s">
        <v>202</v>
      </c>
      <c r="F5" s="364">
        <v>10000</v>
      </c>
      <c r="I5" s="363" t="s">
        <v>202</v>
      </c>
      <c r="J5" s="364">
        <v>10000</v>
      </c>
    </row>
    <row r="6" spans="1:11" x14ac:dyDescent="0.3">
      <c r="A6" s="365" t="s">
        <v>189</v>
      </c>
      <c r="B6" s="366">
        <v>1500</v>
      </c>
      <c r="E6" s="363" t="s">
        <v>201</v>
      </c>
      <c r="F6" s="364">
        <v>10000</v>
      </c>
      <c r="I6" s="363" t="s">
        <v>208</v>
      </c>
      <c r="J6" s="364">
        <v>20000</v>
      </c>
    </row>
    <row r="7" spans="1:11" x14ac:dyDescent="0.3">
      <c r="A7" s="365" t="s">
        <v>190</v>
      </c>
      <c r="B7" s="366">
        <v>5000</v>
      </c>
      <c r="E7" s="363" t="s">
        <v>208</v>
      </c>
      <c r="F7" s="364">
        <v>15000</v>
      </c>
      <c r="I7" s="363" t="s">
        <v>204</v>
      </c>
      <c r="J7" s="364">
        <v>8000</v>
      </c>
    </row>
    <row r="8" spans="1:11" x14ac:dyDescent="0.3">
      <c r="A8" s="365" t="s">
        <v>191</v>
      </c>
      <c r="B8" s="366">
        <v>2500</v>
      </c>
      <c r="E8" s="363" t="s">
        <v>205</v>
      </c>
      <c r="F8" s="364">
        <v>5000</v>
      </c>
      <c r="I8" s="363" t="s">
        <v>179</v>
      </c>
      <c r="J8" s="364">
        <v>1000</v>
      </c>
    </row>
    <row r="9" spans="1:11" x14ac:dyDescent="0.3">
      <c r="A9" s="365" t="s">
        <v>192</v>
      </c>
      <c r="B9" s="366">
        <v>10000</v>
      </c>
      <c r="E9" s="363" t="s">
        <v>204</v>
      </c>
      <c r="F9" s="364">
        <v>7500</v>
      </c>
      <c r="I9" s="367" t="s">
        <v>60</v>
      </c>
      <c r="J9" s="368">
        <f>SUM(J3:J8)</f>
        <v>45000</v>
      </c>
    </row>
    <row r="10" spans="1:11" x14ac:dyDescent="0.3">
      <c r="A10" s="367" t="s">
        <v>60</v>
      </c>
      <c r="B10" s="368">
        <f>SUM(B3:B9)</f>
        <v>30245</v>
      </c>
      <c r="E10" s="363" t="s">
        <v>179</v>
      </c>
      <c r="F10" s="364">
        <v>1000</v>
      </c>
      <c r="I10" s="369"/>
      <c r="J10" s="364"/>
    </row>
    <row r="11" spans="1:11" x14ac:dyDescent="0.3">
      <c r="A11" s="377" t="s">
        <v>193</v>
      </c>
      <c r="B11" s="378">
        <f>SUM(B10-21095)</f>
        <v>9150</v>
      </c>
      <c r="E11" s="367" t="s">
        <v>60</v>
      </c>
      <c r="F11" s="368">
        <f>SUM(F3:F10)</f>
        <v>54000</v>
      </c>
      <c r="I11" s="599" t="s">
        <v>103</v>
      </c>
      <c r="J11" s="600"/>
    </row>
    <row r="12" spans="1:11" x14ac:dyDescent="0.3">
      <c r="A12" s="599" t="s">
        <v>103</v>
      </c>
      <c r="B12" s="600"/>
      <c r="E12" s="369"/>
      <c r="F12" s="364"/>
      <c r="I12" s="369" t="s">
        <v>139</v>
      </c>
      <c r="J12" s="364">
        <v>1000</v>
      </c>
    </row>
    <row r="13" spans="1:11" x14ac:dyDescent="0.3">
      <c r="A13" s="363" t="s">
        <v>181</v>
      </c>
      <c r="B13" s="364">
        <v>675</v>
      </c>
      <c r="E13" s="599" t="s">
        <v>103</v>
      </c>
      <c r="F13" s="600"/>
      <c r="I13" s="369" t="s">
        <v>186</v>
      </c>
      <c r="J13" s="364">
        <v>5000</v>
      </c>
    </row>
    <row r="14" spans="1:11" x14ac:dyDescent="0.3">
      <c r="A14" s="365" t="s">
        <v>197</v>
      </c>
      <c r="B14" s="366">
        <v>10000</v>
      </c>
      <c r="E14" s="369" t="s">
        <v>145</v>
      </c>
      <c r="F14" s="364">
        <v>20000</v>
      </c>
      <c r="I14" s="363" t="s">
        <v>213</v>
      </c>
      <c r="J14" s="364">
        <v>10000</v>
      </c>
    </row>
    <row r="15" spans="1:11" x14ac:dyDescent="0.3">
      <c r="A15" s="367" t="s">
        <v>60</v>
      </c>
      <c r="B15" s="368">
        <f>SUM(B13:B14)</f>
        <v>10675</v>
      </c>
      <c r="E15" s="369" t="s">
        <v>139</v>
      </c>
      <c r="F15" s="364">
        <v>1000</v>
      </c>
      <c r="I15" s="363" t="s">
        <v>206</v>
      </c>
      <c r="J15" s="364">
        <v>12000</v>
      </c>
    </row>
    <row r="16" spans="1:11" x14ac:dyDescent="0.3">
      <c r="A16" s="375" t="s">
        <v>194</v>
      </c>
      <c r="B16" s="376">
        <f>SUM(15000-B15)</f>
        <v>4325</v>
      </c>
      <c r="E16" s="369" t="s">
        <v>186</v>
      </c>
      <c r="F16" s="364">
        <v>5000</v>
      </c>
      <c r="I16" s="363" t="s">
        <v>209</v>
      </c>
      <c r="J16" s="364">
        <v>20000</v>
      </c>
      <c r="K16" s="381" t="s">
        <v>214</v>
      </c>
    </row>
    <row r="17" spans="1:11" x14ac:dyDescent="0.3">
      <c r="A17" s="370"/>
      <c r="B17" s="362"/>
      <c r="E17" s="363" t="s">
        <v>207</v>
      </c>
      <c r="F17" s="364">
        <v>10000</v>
      </c>
      <c r="I17" s="363" t="s">
        <v>153</v>
      </c>
      <c r="J17" s="364">
        <v>2000</v>
      </c>
    </row>
    <row r="18" spans="1:11" x14ac:dyDescent="0.3">
      <c r="A18" s="591" t="s">
        <v>104</v>
      </c>
      <c r="B18" s="592"/>
      <c r="E18" s="363" t="s">
        <v>206</v>
      </c>
      <c r="F18" s="364">
        <v>12000</v>
      </c>
      <c r="I18" s="367" t="s">
        <v>60</v>
      </c>
      <c r="J18" s="368">
        <f>SUM(J12:J17)</f>
        <v>50000</v>
      </c>
    </row>
    <row r="19" spans="1:11" ht="18.649999999999999" customHeight="1" x14ac:dyDescent="0.3">
      <c r="A19" s="363" t="s">
        <v>181</v>
      </c>
      <c r="B19" s="364">
        <v>38010</v>
      </c>
      <c r="E19" s="363" t="s">
        <v>209</v>
      </c>
      <c r="F19" s="364">
        <v>20000</v>
      </c>
      <c r="G19" s="381" t="s">
        <v>214</v>
      </c>
      <c r="I19" s="363"/>
      <c r="J19" s="364"/>
    </row>
    <row r="20" spans="1:11" ht="18.649999999999999" customHeight="1" x14ac:dyDescent="0.3">
      <c r="A20" s="365" t="s">
        <v>196</v>
      </c>
      <c r="B20" s="366">
        <v>5000</v>
      </c>
      <c r="E20" s="363" t="s">
        <v>153</v>
      </c>
      <c r="F20" s="364">
        <v>2000</v>
      </c>
      <c r="I20" s="597" t="s">
        <v>104</v>
      </c>
      <c r="J20" s="598"/>
    </row>
    <row r="21" spans="1:11" ht="18.649999999999999" customHeight="1" x14ac:dyDescent="0.3">
      <c r="A21" s="365" t="s">
        <v>195</v>
      </c>
      <c r="B21" s="366">
        <v>355</v>
      </c>
      <c r="E21" s="367" t="s">
        <v>60</v>
      </c>
      <c r="F21" s="368">
        <f>SUM(F14:F20)</f>
        <v>70000</v>
      </c>
      <c r="I21" s="369" t="s">
        <v>140</v>
      </c>
      <c r="J21" s="364">
        <v>3000</v>
      </c>
    </row>
    <row r="22" spans="1:11" x14ac:dyDescent="0.3">
      <c r="A22" s="367" t="s">
        <v>60</v>
      </c>
      <c r="B22" s="368">
        <f>SUM(B19:B21)</f>
        <v>43365</v>
      </c>
      <c r="E22" s="363"/>
      <c r="F22" s="364"/>
      <c r="I22" s="369" t="s">
        <v>141</v>
      </c>
      <c r="J22" s="364">
        <v>15000</v>
      </c>
    </row>
    <row r="23" spans="1:11" ht="14.5" thickBot="1" x14ac:dyDescent="0.35">
      <c r="A23" s="382" t="s">
        <v>194</v>
      </c>
      <c r="B23" s="383">
        <f>SUM(50500-B22)</f>
        <v>7135</v>
      </c>
      <c r="E23" s="597" t="s">
        <v>104</v>
      </c>
      <c r="F23" s="598"/>
      <c r="I23" s="369" t="s">
        <v>142</v>
      </c>
      <c r="J23" s="364">
        <v>15000</v>
      </c>
    </row>
    <row r="24" spans="1:11" x14ac:dyDescent="0.3">
      <c r="A24" s="593" t="s">
        <v>101</v>
      </c>
      <c r="B24" s="594"/>
      <c r="E24" s="369" t="s">
        <v>140</v>
      </c>
      <c r="F24" s="364">
        <v>3000</v>
      </c>
      <c r="I24" s="369" t="s">
        <v>143</v>
      </c>
      <c r="J24" s="364">
        <v>3000</v>
      </c>
    </row>
    <row r="25" spans="1:11" x14ac:dyDescent="0.3">
      <c r="A25" s="363" t="s">
        <v>182</v>
      </c>
      <c r="B25" s="364">
        <v>1000</v>
      </c>
      <c r="E25" s="369" t="s">
        <v>141</v>
      </c>
      <c r="F25" s="364">
        <v>15000</v>
      </c>
      <c r="I25" s="363" t="s">
        <v>170</v>
      </c>
      <c r="J25" s="364">
        <v>500</v>
      </c>
    </row>
    <row r="26" spans="1:11" x14ac:dyDescent="0.3">
      <c r="A26" s="365" t="s">
        <v>232</v>
      </c>
      <c r="B26" s="366">
        <v>15000</v>
      </c>
      <c r="E26" s="369" t="s">
        <v>142</v>
      </c>
      <c r="F26" s="364">
        <v>15000</v>
      </c>
      <c r="I26" s="363" t="s">
        <v>203</v>
      </c>
      <c r="J26" s="364">
        <v>5000</v>
      </c>
    </row>
    <row r="27" spans="1:11" x14ac:dyDescent="0.3">
      <c r="A27" s="365" t="s">
        <v>231</v>
      </c>
      <c r="B27" s="366">
        <v>45000</v>
      </c>
      <c r="C27" s="381" t="s">
        <v>214</v>
      </c>
      <c r="E27" s="369" t="s">
        <v>143</v>
      </c>
      <c r="F27" s="364">
        <v>3000</v>
      </c>
      <c r="I27" s="363" t="s">
        <v>154</v>
      </c>
      <c r="J27" s="364">
        <v>9000</v>
      </c>
    </row>
    <row r="28" spans="1:11" x14ac:dyDescent="0.3">
      <c r="A28" s="367" t="s">
        <v>60</v>
      </c>
      <c r="B28" s="368">
        <f>SUM(B25:B27)</f>
        <v>61000</v>
      </c>
      <c r="E28" s="363" t="s">
        <v>170</v>
      </c>
      <c r="F28" s="364">
        <v>500</v>
      </c>
      <c r="I28" s="363" t="s">
        <v>159</v>
      </c>
      <c r="J28" s="364">
        <v>2500</v>
      </c>
    </row>
    <row r="29" spans="1:11" ht="14.5" thickBot="1" x14ac:dyDescent="0.35">
      <c r="A29" s="384" t="s">
        <v>194</v>
      </c>
      <c r="B29" s="385">
        <f>SUM(66332-B28)</f>
        <v>5332</v>
      </c>
      <c r="E29" s="363" t="s">
        <v>203</v>
      </c>
      <c r="F29" s="364">
        <v>5000</v>
      </c>
      <c r="I29" s="373" t="s">
        <v>105</v>
      </c>
      <c r="J29" s="374">
        <v>0</v>
      </c>
      <c r="K29" s="381" t="s">
        <v>215</v>
      </c>
    </row>
    <row r="30" spans="1:11" ht="14.5" thickBot="1" x14ac:dyDescent="0.35">
      <c r="A30" s="379" t="s">
        <v>200</v>
      </c>
      <c r="B30" s="379">
        <v>152927</v>
      </c>
      <c r="E30" s="363" t="s">
        <v>154</v>
      </c>
      <c r="F30" s="364">
        <v>9000</v>
      </c>
      <c r="I30" s="371" t="s">
        <v>60</v>
      </c>
      <c r="J30" s="372">
        <f>SUM(J21:J29)</f>
        <v>53000</v>
      </c>
    </row>
    <row r="31" spans="1:11" x14ac:dyDescent="0.3">
      <c r="A31" s="379" t="s">
        <v>198</v>
      </c>
      <c r="B31" s="379">
        <f>SUM(B10+B15+B22+B28)</f>
        <v>145285</v>
      </c>
      <c r="E31" s="363" t="s">
        <v>159</v>
      </c>
      <c r="F31" s="364">
        <v>2500</v>
      </c>
    </row>
    <row r="32" spans="1:11" x14ac:dyDescent="0.3">
      <c r="A32" s="380" t="s">
        <v>199</v>
      </c>
      <c r="B32" s="380">
        <f>SUM(B30-B31)</f>
        <v>7642</v>
      </c>
      <c r="E32" s="373" t="s">
        <v>105</v>
      </c>
      <c r="F32" s="374">
        <v>0</v>
      </c>
      <c r="G32" s="381" t="s">
        <v>215</v>
      </c>
    </row>
    <row r="33" spans="5:6" ht="14.5" thickBot="1" x14ac:dyDescent="0.35">
      <c r="E33" s="371" t="s">
        <v>60</v>
      </c>
      <c r="F33" s="372">
        <f>SUM(F24:F32)</f>
        <v>53000</v>
      </c>
    </row>
  </sheetData>
  <mergeCells count="13">
    <mergeCell ref="I1:J1"/>
    <mergeCell ref="I2:J2"/>
    <mergeCell ref="I11:J11"/>
    <mergeCell ref="I20:J20"/>
    <mergeCell ref="E1:F1"/>
    <mergeCell ref="E2:F2"/>
    <mergeCell ref="E13:F13"/>
    <mergeCell ref="E23:F23"/>
    <mergeCell ref="A18:B18"/>
    <mergeCell ref="A24:B24"/>
    <mergeCell ref="A1:B1"/>
    <mergeCell ref="A2:B2"/>
    <mergeCell ref="A12:B12"/>
  </mergeCells>
  <pageMargins left="0.7" right="0.7" top="0.75" bottom="0.75" header="0.3" footer="0.3"/>
  <pageSetup paperSize="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10D4-B955-4F8B-9A5F-301D30A82341}">
  <dimension ref="A1:G10"/>
  <sheetViews>
    <sheetView workbookViewId="0">
      <selection activeCell="B12" sqref="B12"/>
    </sheetView>
  </sheetViews>
  <sheetFormatPr defaultRowHeight="14" x14ac:dyDescent="0.3"/>
  <cols>
    <col min="2" max="2" width="49.25" style="337" customWidth="1"/>
  </cols>
  <sheetData>
    <row r="1" spans="1:7" ht="18" x14ac:dyDescent="0.4">
      <c r="A1" s="602" t="s">
        <v>171</v>
      </c>
      <c r="B1" s="602"/>
    </row>
    <row r="2" spans="1:7" ht="16" x14ac:dyDescent="0.3">
      <c r="A2" s="338">
        <v>1500</v>
      </c>
      <c r="B2" s="341" t="s">
        <v>173</v>
      </c>
      <c r="C2" s="333"/>
      <c r="D2" s="333"/>
      <c r="E2" s="601"/>
      <c r="F2" s="601"/>
      <c r="G2" s="601"/>
    </row>
    <row r="3" spans="1:7" ht="29" x14ac:dyDescent="0.3">
      <c r="A3" s="338">
        <v>7000</v>
      </c>
      <c r="B3" s="341" t="s">
        <v>161</v>
      </c>
      <c r="C3" s="333"/>
      <c r="D3" s="333"/>
      <c r="E3" s="333"/>
      <c r="F3" s="333"/>
      <c r="G3" s="335"/>
    </row>
    <row r="4" spans="1:7" ht="16" x14ac:dyDescent="0.3">
      <c r="A4" s="338">
        <v>6000</v>
      </c>
      <c r="B4" s="341" t="s">
        <v>162</v>
      </c>
      <c r="C4" s="333"/>
      <c r="D4" s="333"/>
      <c r="E4" s="333"/>
      <c r="F4" s="601"/>
      <c r="G4" s="601"/>
    </row>
    <row r="5" spans="1:7" ht="16" x14ac:dyDescent="0.3">
      <c r="A5" s="338">
        <v>2500</v>
      </c>
      <c r="B5" s="341" t="s">
        <v>175</v>
      </c>
      <c r="C5" s="333"/>
      <c r="D5" s="333"/>
      <c r="E5" s="333"/>
      <c r="F5" s="601"/>
      <c r="G5" s="601"/>
    </row>
    <row r="6" spans="1:7" ht="16" x14ac:dyDescent="0.3">
      <c r="A6" s="338">
        <v>8000</v>
      </c>
      <c r="B6" s="341" t="s">
        <v>228</v>
      </c>
      <c r="C6" s="333"/>
      <c r="D6" s="333"/>
      <c r="E6" s="333"/>
      <c r="F6" s="334"/>
      <c r="G6" s="334"/>
    </row>
    <row r="7" spans="1:7" ht="16" x14ac:dyDescent="0.3">
      <c r="A7" s="338">
        <v>3000</v>
      </c>
      <c r="B7" s="341" t="s">
        <v>163</v>
      </c>
      <c r="C7" s="333"/>
      <c r="D7" s="333"/>
      <c r="E7" s="601"/>
      <c r="F7" s="601"/>
      <c r="G7" s="601"/>
    </row>
    <row r="8" spans="1:7" ht="16" x14ac:dyDescent="0.3">
      <c r="A8" s="338">
        <v>1400</v>
      </c>
      <c r="B8" s="341" t="s">
        <v>174</v>
      </c>
      <c r="C8" s="333"/>
      <c r="D8" s="333"/>
      <c r="E8" s="333"/>
      <c r="F8" s="601"/>
      <c r="G8" s="601"/>
    </row>
    <row r="9" spans="1:7" ht="29" x14ac:dyDescent="0.3">
      <c r="A9" s="338">
        <v>3000</v>
      </c>
      <c r="B9" s="341" t="s">
        <v>172</v>
      </c>
      <c r="C9" s="333"/>
      <c r="D9" s="333"/>
      <c r="E9" s="333"/>
      <c r="F9" s="333"/>
      <c r="G9" s="333"/>
    </row>
    <row r="10" spans="1:7" ht="16" x14ac:dyDescent="0.3">
      <c r="A10" s="340">
        <f>SUM(A2:A9)</f>
        <v>32400</v>
      </c>
      <c r="B10" s="339"/>
      <c r="C10" s="336"/>
      <c r="D10" s="601"/>
      <c r="E10" s="601"/>
      <c r="F10" s="601"/>
      <c r="G10" s="601"/>
    </row>
  </sheetData>
  <mergeCells count="7">
    <mergeCell ref="D10:G10"/>
    <mergeCell ref="A1:B1"/>
    <mergeCell ref="E7:G7"/>
    <mergeCell ref="F8:G8"/>
    <mergeCell ref="E2:G2"/>
    <mergeCell ref="F4:G4"/>
    <mergeCell ref="F5: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4787D5D701543AFB7531D2E278727" ma:contentTypeVersion="15" ma:contentTypeDescription="Create a new document." ma:contentTypeScope="" ma:versionID="2aaffee43e6c012a0bca94b596386eb3">
  <xsd:schema xmlns:xsd="http://www.w3.org/2001/XMLSchema" xmlns:xs="http://www.w3.org/2001/XMLSchema" xmlns:p="http://schemas.microsoft.com/office/2006/metadata/properties" xmlns:ns2="3e17ef8c-23c1-40be-b9a1-61c8d2553741" xmlns:ns3="5078ea1e-726b-4ce9-b6a9-ce0da4b18bb9" targetNamespace="http://schemas.microsoft.com/office/2006/metadata/properties" ma:root="true" ma:fieldsID="448c1df35c89a13e9f01719cfeffa5c5" ns2:_="" ns3:_="">
    <xsd:import namespace="3e17ef8c-23c1-40be-b9a1-61c8d2553741"/>
    <xsd:import namespace="5078ea1e-726b-4ce9-b6a9-ce0da4b18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ef8c-23c1-40be-b9a1-61c8d25537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c72a91d-eefe-4398-b2b3-2ee2fca36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8ea1e-726b-4ce9-b6a9-ce0da4b18b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cea8c1-0d0e-4768-be05-28e5ac872e1f}" ma:internalName="TaxCatchAll" ma:showField="CatchAllData" ma:web="5078ea1e-726b-4ce9-b6a9-ce0da4b18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17ef8c-23c1-40be-b9a1-61c8d2553741">
      <Terms xmlns="http://schemas.microsoft.com/office/infopath/2007/PartnerControls"/>
    </lcf76f155ced4ddcb4097134ff3c332f>
    <TaxCatchAll xmlns="5078ea1e-726b-4ce9-b6a9-ce0da4b18bb9" xsi:nil="true"/>
  </documentManagement>
</p:properties>
</file>

<file path=customXml/itemProps1.xml><?xml version="1.0" encoding="utf-8"?>
<ds:datastoreItem xmlns:ds="http://schemas.openxmlformats.org/officeDocument/2006/customXml" ds:itemID="{FD7CB147-1B76-4ACE-BAC7-4DB1025F83C9}"/>
</file>

<file path=customXml/itemProps2.xml><?xml version="1.0" encoding="utf-8"?>
<ds:datastoreItem xmlns:ds="http://schemas.openxmlformats.org/officeDocument/2006/customXml" ds:itemID="{4AD07178-25E5-4DED-9EB4-18EC14C98B5C}"/>
</file>

<file path=customXml/itemProps3.xml><?xml version="1.0" encoding="utf-8"?>
<ds:datastoreItem xmlns:ds="http://schemas.openxmlformats.org/officeDocument/2006/customXml" ds:itemID="{669A6150-C0D7-41A6-AD52-3695F67119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Overview and options</vt:lpstr>
      <vt:lpstr>Expenditure by Year</vt:lpstr>
      <vt:lpstr>Community Development</vt:lpstr>
      <vt:lpstr>Visit Totnes</vt:lpstr>
      <vt:lpstr>'Overview and options'!Print_Area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Assets</dc:creator>
  <cp:keywords/>
  <dc:description/>
  <cp:lastModifiedBy>Catherine M</cp:lastModifiedBy>
  <cp:revision/>
  <cp:lastPrinted>2024-12-03T12:34:12Z</cp:lastPrinted>
  <dcterms:created xsi:type="dcterms:W3CDTF">2017-01-24T08:45:24Z</dcterms:created>
  <dcterms:modified xsi:type="dcterms:W3CDTF">2024-12-03T16:02:38Z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0x0101006004787D5D701543AFB7531D2E278727</vt:lpwstr>
  </property>
</Properties>
</file>